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11-13-01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<sst xmlns="http://schemas.openxmlformats.org/spreadsheetml/2006/main" count="2432" uniqueCount="671">
  <si>
    <t>Aspe</t>
  </si>
  <si>
    <t>Rekapitulace ceny</t>
  </si>
  <si>
    <t>S632000511</t>
  </si>
  <si>
    <t>Doplnění závor na přejezdu P330 v km 0,078 trati Aš – Hranice v Čechách</t>
  </si>
  <si>
    <t>ZŘ</t>
  </si>
  <si>
    <t>20221220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</si>
  <si>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</si>
  <si>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</si>
  <si>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</si>
  <si>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</si>
  <si>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</si>
  <si>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</si>
  <si>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</si>
  <si>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</si>
  <si>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</si>
  <si>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</si>
  <si>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11-01-31</t>
  </si>
  <si>
    <t>Zabezpečovací zařízení PZS v km 0,078 (P330)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</si>
  <si>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</si>
  <si>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</si>
  <si>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</si>
  <si>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</si>
  <si>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</si>
  <si>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</si>
  <si>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</si>
  <si>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</si>
  <si>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</si>
  <si>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</si>
  <si>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</si>
  <si>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</si>
  <si>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</si>
  <si>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</si>
  <si>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</si>
  <si>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</si>
  <si>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</si>
  <si>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</si>
  <si>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</si>
  <si>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</si>
  <si>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</si>
  <si>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</si>
  <si>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</si>
  <si>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</si>
  <si>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</si>
  <si>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</si>
  <si>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</si>
  <si>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</si>
  <si>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</si>
  <si>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DEM</t>
  </si>
  <si>
    <t>Demontáže</t>
  </si>
  <si>
    <t>P</t>
  </si>
  <si>
    <t>93</t>
  </si>
  <si>
    <t>75D228</t>
  </si>
  <si>
    <t/>
  </si>
  <si>
    <t>VÝSTRAŽNÍK BEZ ZÁVORY, 1 SKŘÍŇ - DEMONTÁŽ</t>
  </si>
  <si>
    <t>KUS</t>
  </si>
  <si>
    <t>OTSKP 2022</t>
  </si>
  <si>
    <t>PP</t>
  </si>
  <si>
    <t>VV</t>
  </si>
  <si>
    <t>Výstražník "B"</t>
  </si>
  <si>
    <t>TS</t>
  </si>
  <si>
    <t>Technická specifikace položky odpovídá příslušné cenové soustavě</t>
  </si>
  <si>
    <t>94</t>
  </si>
  <si>
    <t>75D248</t>
  </si>
  <si>
    <t>VÝSTRAŽNÍK BEZ ZÁVORY, 2 SKŘÍNĚ - DEMONTÁŽ</t>
  </si>
  <si>
    <t>Výstražník "A1,A2"</t>
  </si>
  <si>
    <t>95</t>
  </si>
  <si>
    <t>75D178</t>
  </si>
  <si>
    <t>SKŘÍN PŘEJEZDOVÉHO ZABEZPEČOVACÍHO ZAŘÍZENÍ S TRANSFORMÁTORY - DEMONTÁŽ</t>
  </si>
  <si>
    <t>Technologická skříň PZZ</t>
  </si>
  <si>
    <t>96</t>
  </si>
  <si>
    <t>75D138</t>
  </si>
  <si>
    <t>BATERIOVÁ SKŘÍŇ - DEMONTÁŽ</t>
  </si>
  <si>
    <t>Umístěno v TO ŽST Aš</t>
  </si>
  <si>
    <t>97</t>
  </si>
  <si>
    <t>75B6T8</t>
  </si>
  <si>
    <t>BATERIE - DEMONTÁŽ</t>
  </si>
  <si>
    <t>DOM</t>
  </si>
  <si>
    <t>Technologický objekt</t>
  </si>
  <si>
    <t>40</t>
  </si>
  <si>
    <t>75B421</t>
  </si>
  <si>
    <t>STOJANOVÁ ŘADA PRO 2 STOJANY - DODÁVKA</t>
  </si>
  <si>
    <t>viz výkres č. 0501</t>
  </si>
  <si>
    <t>41</t>
  </si>
  <si>
    <t>75B427</t>
  </si>
  <si>
    <t>STOJANOVÁ ŘADA PRO 2 STOJANY - MONTÁŽ</t>
  </si>
  <si>
    <t>42</t>
  </si>
  <si>
    <t>75B471</t>
  </si>
  <si>
    <t>KABELOVÝ ROŠT VODOROVNÝ - DODÁVKA</t>
  </si>
  <si>
    <t>43</t>
  </si>
  <si>
    <t>75B477</t>
  </si>
  <si>
    <t>KABELOVÝ ROŠT VODOROVNÝ - MONTÁŽ</t>
  </si>
  <si>
    <t>44</t>
  </si>
  <si>
    <t>75B481</t>
  </si>
  <si>
    <t>KABELOVÝ ROŠT SVISLÝ - DODÁVKA</t>
  </si>
  <si>
    <t>45</t>
  </si>
  <si>
    <t>75B487</t>
  </si>
  <si>
    <t>KABELOVÝ ROŠT SVISLÝ - MONTÁŽ</t>
  </si>
  <si>
    <t>DOPR_ZN</t>
  </si>
  <si>
    <t>Dopravní značení</t>
  </si>
  <si>
    <t>86</t>
  </si>
  <si>
    <t>914163</t>
  </si>
  <si>
    <t>DOPRAVNÍ ZNAČKY ZÁKLADNÍ VELIKOSTI HLINÍKOVÉ FÓLIE TŘ 1 - DEMONTÁŽ</t>
  </si>
  <si>
    <t>viz výkres č. 0201</t>
  </si>
  <si>
    <t>87</t>
  </si>
  <si>
    <t>914161</t>
  </si>
  <si>
    <t>DOPRAVNÍ ZNAČKY ZÁKLADNÍ VELIKOSTI HLINÍKOVÉ FÓLIE TŘ 1 - DODÁVKA A MONTÁŽ</t>
  </si>
  <si>
    <t>88</t>
  </si>
  <si>
    <t>91551</t>
  </si>
  <si>
    <t>VODOROVNÉ DOPRAVNÍ ZNAČENÍ - PŘEDEM PŘIPRAVENÉ SYMBOLY</t>
  </si>
  <si>
    <t>viz výkres č. 2.202</t>
  </si>
  <si>
    <t>89</t>
  </si>
  <si>
    <t>914679</t>
  </si>
  <si>
    <t>DOPR ZNAČ 150X150CM HLINÍK FÓLIE TŘ 2 - NÁJEMNÉ</t>
  </si>
  <si>
    <t>KSDEN</t>
  </si>
  <si>
    <t>viz P330 _DIO-DIO_PDZ.pdf (4x IP22 x 14 dní = 56)</t>
  </si>
  <si>
    <t>90</t>
  </si>
  <si>
    <t>914259</t>
  </si>
  <si>
    <t>DOPRAV ZNAČKY ZVĚTŠ VEL HLINÍK - NÁJEMNÉ</t>
  </si>
  <si>
    <t>viz P330 _DIO-DIO_PDZ.pdf (4xP6 + 6xA15 + 6xB20a x 14 dní = 224)</t>
  </si>
  <si>
    <t>91</t>
  </si>
  <si>
    <t>914252</t>
  </si>
  <si>
    <t>DOPRAVNÍ ZNAČKY ZVĚTŠENÉ VELIKOSTI HLINÍKOVÉ - MONTÁŽ S PŘEMÍSTĚNÍM</t>
  </si>
  <si>
    <t>viz P330 _DIO-DIO_PDZ.pdf (4xIP22)</t>
  </si>
  <si>
    <t>92</t>
  </si>
  <si>
    <t>914212</t>
  </si>
  <si>
    <t>DOPRAVNÍ ZNAČKY ZVĚTŠENÉ VELIKOSTI OCELOVÉ - MONTÁŽ S PŘEMÍSTĚNÍM</t>
  </si>
  <si>
    <t>viz P330 _DIO-DIO_PDZ.pdf (4xP6 + 6xA15 + 6xB20a = 16)</t>
  </si>
  <si>
    <t>KAB</t>
  </si>
  <si>
    <t>Kabelizace</t>
  </si>
  <si>
    <t>20</t>
  </si>
  <si>
    <t>75A131</t>
  </si>
  <si>
    <t>KABEL METALICKÝ DVOUPLÁŠŤOVÝ DO 12 PÁRŮ - DODÁVKA</t>
  </si>
  <si>
    <t>KMPÁR</t>
  </si>
  <si>
    <t>viz Tabulka kabelů PS 01.xlsm</t>
  </si>
  <si>
    <t>21</t>
  </si>
  <si>
    <t>75A217</t>
  </si>
  <si>
    <t>ZATAŽENÍ A SPOJKOVÁNÍ KABELŮ DO 12 PÁRŮ - MONTÁŽ</t>
  </si>
  <si>
    <t>22</t>
  </si>
  <si>
    <t>75A141</t>
  </si>
  <si>
    <t>KABEL METALICKÝ DVOUPLÁŠŤOVÝ PŘES 12 PÁRŮ - DODÁVKA</t>
  </si>
  <si>
    <t>23</t>
  </si>
  <si>
    <t>75A227</t>
  </si>
  <si>
    <t>ZATAŽENÍ A SPOJKOVÁNÍ KABELŮ PŘES 12 PÁRŮ - MONTÁŽ</t>
  </si>
  <si>
    <t>24</t>
  </si>
  <si>
    <t>75A311</t>
  </si>
  <si>
    <t>KABELOVÁ FORMA (UKONČENÍ KABELŮ) PRO KABELY ZABEZPEČOVACÍ DO 12 PÁRŮ</t>
  </si>
  <si>
    <t>25</t>
  </si>
  <si>
    <t>75A312</t>
  </si>
  <si>
    <t>KABELOVÁ FORMA (UKONČENÍ KABELŮ) PRO KABELY ZABEZPEČOVACÍ PŘES 12 PÁRŮ</t>
  </si>
  <si>
    <t>26</t>
  </si>
  <si>
    <t>75A321</t>
  </si>
  <si>
    <t>SPOJKA ROVNÁ PRO PLASTOVÉ KABELY S JÁDRY O PRŮMĚRU 1 MM2 DO 12 PÁRŮ</t>
  </si>
  <si>
    <t>27</t>
  </si>
  <si>
    <t>75B121</t>
  </si>
  <si>
    <t>VNITŘNÍ KABELOVÉ ROZVODY PŘES 20 DO 50 KABELŮ - DODÁVKA</t>
  </si>
  <si>
    <t>M</t>
  </si>
  <si>
    <t>28</t>
  </si>
  <si>
    <t>75B127</t>
  </si>
  <si>
    <t>VNITŘNÍ KABELOVÉ ROZVODY PŘES 20 DO 50 KABELŮ - MONTÁŽ</t>
  </si>
  <si>
    <t>29</t>
  </si>
  <si>
    <t>742H12</t>
  </si>
  <si>
    <t>KABEL NN ČTYŘ- A PĚTIŽÍLOVÝ CU S PLASTOVOU IZOLACÍ OD 4 DO 16 MM2</t>
  </si>
  <si>
    <t>30</t>
  </si>
  <si>
    <t>742I11</t>
  </si>
  <si>
    <t>KABEL NN CU OVLÁDACÍ 7-12ŽÍLOVÝ DO 2,5 MM2</t>
  </si>
  <si>
    <t>31</t>
  </si>
  <si>
    <t>742I21</t>
  </si>
  <si>
    <t>KABEL NN CU OVLÁDACÍ 19-24ŽÍLOVÝ DO 2,5 MM2</t>
  </si>
  <si>
    <t>32</t>
  </si>
  <si>
    <t>742L12</t>
  </si>
  <si>
    <t>UKONČENÍ DVOU AŽ PĚTIŽÍLOVÉHO KABELU V ROZVADĚČI NEBO NA PŘÍSTROJI OD 4 DO 16 MM2</t>
  </si>
  <si>
    <t>33</t>
  </si>
  <si>
    <t>742M11</t>
  </si>
  <si>
    <t>UKONČENÍ 7-12ŽÍLOVÉHO KABELU V ROZVADĚČI NEBO NA PŘÍSTROJI DO 2,5 MM2</t>
  </si>
  <si>
    <t>34</t>
  </si>
  <si>
    <t>742N11</t>
  </si>
  <si>
    <t>UKONČENÍ 19-24ŽÍLOVÉHO KABELU V ROZVADĚČI NEBO NA PŘÍSTROJI DO 2,5 MM2</t>
  </si>
  <si>
    <t>35</t>
  </si>
  <si>
    <t>75IH91</t>
  </si>
  <si>
    <t>UKONČENÍ KABELU ŠTÍTEK KABELOVÝ</t>
  </si>
  <si>
    <t>36</t>
  </si>
  <si>
    <t>75IH9X</t>
  </si>
  <si>
    <t>UKONČENÍ KABELU ŠTÍTEK KABELOVÝ - MONTÁŽ</t>
  </si>
  <si>
    <t>37</t>
  </si>
  <si>
    <t>701005</t>
  </si>
  <si>
    <t>VYHLEDÁVACÍ MARKER ZEMNÍ S MOŽNOSTÍ ZÁPISU</t>
  </si>
  <si>
    <t>38</t>
  </si>
  <si>
    <t>75IJ12</t>
  </si>
  <si>
    <t>MĚŘENÍ JEDNOSMĚRNÉ NA SDĚLOVACÍM KABELU</t>
  </si>
  <si>
    <t>39</t>
  </si>
  <si>
    <t>75IJ22</t>
  </si>
  <si>
    <t>MĚŘENÍ ZKRÁCENÉ ZÁVĚREČNÉ DÁLKOVÉHO KABELU V JEDNOM SMĚRU ZA PROVOZU</t>
  </si>
  <si>
    <t>ČTYŘKA</t>
  </si>
  <si>
    <t>NAP</t>
  </si>
  <si>
    <t>Napájení</t>
  </si>
  <si>
    <t>46</t>
  </si>
  <si>
    <t>75D181</t>
  </si>
  <si>
    <t>NAPÁJECÍ SKŘÍŇ PŘEJEZDOVÉHO ZABEZPEČOVACÍHO ZAŘÍZENÍ - DODÁVKA</t>
  </si>
  <si>
    <t>viz výkres č. 0701</t>
  </si>
  <si>
    <t>47</t>
  </si>
  <si>
    <t>75D187</t>
  </si>
  <si>
    <t>NAPÁJECÍ SKŘÍŇ PŘEJEZDOVÉHO ZABEZPEČOVACÍHO ZAŘÍZENÍ - MONTÁŽ</t>
  </si>
  <si>
    <t>48</t>
  </si>
  <si>
    <t>75B6A1</t>
  </si>
  <si>
    <t>USMĚRŇOVAČ 24 V/50 A - DODÁVKA</t>
  </si>
  <si>
    <t>49</t>
  </si>
  <si>
    <t>75B6G7</t>
  </si>
  <si>
    <t>USMĚRŇOVAČ - MONTÁŽ</t>
  </si>
  <si>
    <t>50</t>
  </si>
  <si>
    <t>75B6N1</t>
  </si>
  <si>
    <t>BEZÚDRŽBOVÁ BATERIE 24 V/420 AH - DODÁVKA</t>
  </si>
  <si>
    <t>51</t>
  </si>
  <si>
    <t>75B6T7</t>
  </si>
  <si>
    <t>BATERIE - MONTÁŽ</t>
  </si>
  <si>
    <t>52</t>
  </si>
  <si>
    <t>741911</t>
  </si>
  <si>
    <t>UZEMŇOVACÍ VODIČ V ZEMI FEZN DO 120 MM2</t>
  </si>
  <si>
    <t>53</t>
  </si>
  <si>
    <t>741C02</t>
  </si>
  <si>
    <t>UZEMŇOVACÍ SVORKA</t>
  </si>
  <si>
    <t>54</t>
  </si>
  <si>
    <t>741C05</t>
  </si>
  <si>
    <t>SPOJOVÁNÍ UZEMŇOVACÍCH VODIČŮ</t>
  </si>
  <si>
    <t>OST</t>
  </si>
  <si>
    <t>Ostatní</t>
  </si>
  <si>
    <t>103</t>
  </si>
  <si>
    <t>02940</t>
  </si>
  <si>
    <t>OSTATNÍ POŽADAVKY - VYPRACOVÁNÍ DOKUMENTACE</t>
  </si>
  <si>
    <t>KPL</t>
  </si>
  <si>
    <t>Vypracování realizační dokumentace příslušného PS</t>
  </si>
  <si>
    <t>104</t>
  </si>
  <si>
    <t>74C974</t>
  </si>
  <si>
    <t>AKTUALIZACE KSU A TP DLE KOLEJOVÝCH POSTUPŮ ZA 100 M ZPROVOZŇOVANÉ SKUPINY</t>
  </si>
  <si>
    <t>105</t>
  </si>
  <si>
    <t>75B742</t>
  </si>
  <si>
    <t>OCHRANNÁ OPATŘENÍ PROTI ATMOSFÉRICKÝM VLIVŮM - JEDNOKOLEJNÁ TRAŤ BEZ TRAKCÍ</t>
  </si>
  <si>
    <t>KM</t>
  </si>
  <si>
    <t>REV</t>
  </si>
  <si>
    <t>Revize a zkoušky</t>
  </si>
  <si>
    <t>98</t>
  </si>
  <si>
    <t>75E117</t>
  </si>
  <si>
    <t>DOZOR PRACOVNÍKŮ PROVOZOVATELE PŘI PRÁCI NA ŽIVÉM ZAŘÍZENÍ</t>
  </si>
  <si>
    <t>hod</t>
  </si>
  <si>
    <t>99</t>
  </si>
  <si>
    <t>75E127</t>
  </si>
  <si>
    <t>CELKOVÁ PROHLÍDKA ZAŘÍZENÍ A VYHOTOVENÍ REVIZNÍ ZPRÁVY</t>
  </si>
  <si>
    <t>100</t>
  </si>
  <si>
    <t>75E197</t>
  </si>
  <si>
    <t>PŘÍPRAVA A CELKOVÉ ZKOUŠKY PŘEJEZDOVÉHO ZABEZPEČOVACÍHO ZAŘÍZENÍ PRO JEDNU KOLEJ</t>
  </si>
  <si>
    <t>101</t>
  </si>
  <si>
    <t>75E1B7</t>
  </si>
  <si>
    <t>REGULACE A ZKOUŠENÍ ZABEZPEČOVACÍHO ZAŘÍZENÍ</t>
  </si>
  <si>
    <t>102</t>
  </si>
  <si>
    <t>75E1C7</t>
  </si>
  <si>
    <t>PROTOKOL UTZ</t>
  </si>
  <si>
    <t>Vypracování protokolu UTZ příslušného zařízení</t>
  </si>
  <si>
    <t>TECH</t>
  </si>
  <si>
    <t>Technologie PZS</t>
  </si>
  <si>
    <t>55</t>
  </si>
  <si>
    <t>75D111</t>
  </si>
  <si>
    <t>SKŘÍŇ LOGIKY RELÉOVÉHO PŘEJEZDOVÉHO ZABEZPEČOVACÍHO ZAŘÍZENÍ - DODÁVKA</t>
  </si>
  <si>
    <t>56</t>
  </si>
  <si>
    <t>75D117</t>
  </si>
  <si>
    <t>SKŘÍŇ LOGIKY RELÉOVÉHO PŘEJEZDOVÉHO ZABEZPEČOVACÍHO ZAŘÍZENÍ - MONTÁŽ</t>
  </si>
  <si>
    <t>57</t>
  </si>
  <si>
    <t>75B871</t>
  </si>
  <si>
    <t>ZAŘÍZENÍ BEZPEČNÉ KOMUNIKACE MEZI ZABEZPEČOVACÍMI ZAŘÍZENÍMI (32 PERIFERIÍ) - DODÁVKA</t>
  </si>
  <si>
    <t>viz výkres č. 8300</t>
  </si>
  <si>
    <t>58</t>
  </si>
  <si>
    <t>75B877</t>
  </si>
  <si>
    <t>ZAŘÍZENÍ BEZPEČNÉ KOMUNIKACE MEZI ZABEZPEČOVACÍMI ZAŘÍZENÍMI (32 PERIFERIÍ) - MONTÁŽ</t>
  </si>
  <si>
    <t>UPR_SZZ</t>
  </si>
  <si>
    <t>Úprava SZZ</t>
  </si>
  <si>
    <t>59</t>
  </si>
  <si>
    <t>75B569</t>
  </si>
  <si>
    <t>ÚPRAVA RELÉOVÝCH, NAPÁJECÍCH NEBO KABELOVÝCH STOJANŮ NEBO SKŘÍNÍ</t>
  </si>
  <si>
    <t>Úprava zapojení v TO ŽST Aš</t>
  </si>
  <si>
    <t>60</t>
  </si>
  <si>
    <t>R75B527</t>
  </si>
  <si>
    <t>ELEKTRONICKÁ VAZBA S PROVÁDĚCÍMI POČÍTAČI PRO ZABEZPEČENÍ VÝHYBKOVÉ JEDNOTKY - ÚPRAVA</t>
  </si>
  <si>
    <t>v. j.</t>
  </si>
  <si>
    <t>Úprava logických vazeb SW ESA11 ŽST Aš</t>
  </si>
  <si>
    <t>61</t>
  </si>
  <si>
    <t>75B118</t>
  </si>
  <si>
    <t>VNITŘNÍ KABELOVÉ ROZVODY DO 20 KABELŮ - DEMONTÁŽ</t>
  </si>
  <si>
    <t>62</t>
  </si>
  <si>
    <t>75B117</t>
  </si>
  <si>
    <t>VNITŘNÍ KABELOVÉ ROZVODY DO 20 KABELŮ - MONTÁŽ</t>
  </si>
  <si>
    <t>63</t>
  </si>
  <si>
    <t>75B949</t>
  </si>
  <si>
    <t>INDIVIDUÁLNÍ SW ELEKTRONICKÉHO STAVĚDLA S ELEKTRONICKÝM ROZHRANÍM - ÚPRAVA</t>
  </si>
  <si>
    <t>64</t>
  </si>
  <si>
    <t>75B979</t>
  </si>
  <si>
    <t>SW PRACOVIŠTĚ DISPEČERA DOZ - ÚPRAVA</t>
  </si>
  <si>
    <t>65</t>
  </si>
  <si>
    <t>75B999</t>
  </si>
  <si>
    <t>SW PRO DOZ JEDNÉ STANICE - ÚPRAVA</t>
  </si>
  <si>
    <t>66</t>
  </si>
  <si>
    <t>75B9A7</t>
  </si>
  <si>
    <t>DOPRACOVÁNÍ SW DLE DALŠÍCH POŽADAVKŮ PRO JEDEN VENKOVNÍ PRVEK - MONTÁŽ</t>
  </si>
  <si>
    <t>67</t>
  </si>
  <si>
    <t>75E137</t>
  </si>
  <si>
    <t>PŘEZKOUŠENÍ VLAKOVÝCH CEST</t>
  </si>
  <si>
    <t>68</t>
  </si>
  <si>
    <t>75E187</t>
  </si>
  <si>
    <t>PŘÍPRAVA A CELKOVÉ ZKOUŠKY ELEKTRONICKÉHO STAVĚDLA PRO JEDNU VLAKOVOU CESTU</t>
  </si>
  <si>
    <t>69</t>
  </si>
  <si>
    <t>VEN</t>
  </si>
  <si>
    <t>Venkovní prvky</t>
  </si>
  <si>
    <t>70</t>
  </si>
  <si>
    <t>75D211</t>
  </si>
  <si>
    <t>VÝSTRAŽNÍK SE ZÁVOROU, 1 SKŘÍŇ - DODÁVKA</t>
  </si>
  <si>
    <t>výstraník se závorou: "D"</t>
  </si>
  <si>
    <t>viz výkres č. 0211</t>
  </si>
  <si>
    <t>71</t>
  </si>
  <si>
    <t>75D217</t>
  </si>
  <si>
    <t>VÝSTRAŽNÍK SE ZÁVOROU, 1 SKŘÍŇ - MONTÁŽ</t>
  </si>
  <si>
    <t>72</t>
  </si>
  <si>
    <t>75D231</t>
  </si>
  <si>
    <t>VÝSTRAŽNÍK SE ZÁVOROU, 2 SKŘÍNĚ - DODÁVKA</t>
  </si>
  <si>
    <t>výstražníky se závorou: "A1,A2"; "C1,C2"</t>
  </si>
  <si>
    <t>73</t>
  </si>
  <si>
    <t>75D237</t>
  </si>
  <si>
    <t>VÝSTRAŽNÍK SE ZÁVOROU, 2 SKŘÍNĚ - MONTÁŽ</t>
  </si>
  <si>
    <t>74</t>
  </si>
  <si>
    <t>75D241</t>
  </si>
  <si>
    <t>VÝSTRAŽNÍK BEZ ZÁVORY, 2 SKŘÍNĚ - DODÁVKA</t>
  </si>
  <si>
    <t>výstražník "B1,B2"</t>
  </si>
  <si>
    <t>75</t>
  </si>
  <si>
    <t>75D247</t>
  </si>
  <si>
    <t>VÝSTRAŽNÍK BEZ ZÁVORY, 2 SKŘÍNĚ - MONTÁŽ</t>
  </si>
  <si>
    <t>76</t>
  </si>
  <si>
    <t>75D211_R01</t>
  </si>
  <si>
    <t>ZÁVORA BEZ VÝSTRAŽNÍKU - DODÁVKA</t>
  </si>
  <si>
    <t>R-položka</t>
  </si>
  <si>
    <t>závora "ZB"</t>
  </si>
  <si>
    <t>1. Položka obsahuje:  
 – dodávka závory a potřebného pomocného materiálu a dopravy do staveništního skladu  
2. Položka neobsahuje:  
 X  
3. Způsob měření:  
Udává se počet kusů kompletní konstrukce nebo práce.</t>
  </si>
  <si>
    <t>77</t>
  </si>
  <si>
    <t>75D217_R02</t>
  </si>
  <si>
    <t>ZÁVORA BEZ VÝSTRAŽNÍKU - MONTÁŽ</t>
  </si>
  <si>
    <t>1. Položka obsahuje:  
 – usazení betonového základu, montáž závory, zapojení kabelových forem (včetně měření a zapojení po měření)  
 – montáž závory se všemi pomocnými a doplňujícími pracemi a součástmi, případné použití mechanizmů, včetně dopravy ze skladu k místu montáže  
2. Položka neobsahuje:  
 – výkop jámy pro BETONOVÝ základ výstražníku  
3. Způsob měření:  
Udává se počet kusů kompletní konstrukce nebo práce.</t>
  </si>
  <si>
    <t>78</t>
  </si>
  <si>
    <t>75D211_R03</t>
  </si>
  <si>
    <t>BŘEVNO KOMPOZITNÍ S KONTROLOU CELISTVOSTI A VÝSTRAŽNOU LED SVÍTILNOU - DODÁVKA</t>
  </si>
  <si>
    <t>závory: "ZB"; "D"; "C1,C2"; "A1,A2"; souvisí s položkami 70-73 a 76-77</t>
  </si>
  <si>
    <t>1. Položka obsahuje:  
 – dodávku kompozitního břevna včetně pomocného materiálu, dopravu do místa určení  
2. Položka neobsahuje:  
 X  
3. Způsob měření:  
Udává se počet kusů kompletní konstrukce nebo práce.</t>
  </si>
  <si>
    <t>79</t>
  </si>
  <si>
    <t>75D217_R04</t>
  </si>
  <si>
    <t>BŘEVNO KOMPOZITNÍ S KONTROLOU CELISTVOSTI A VÝSTRAŽNOU LED SVÍTILNOU - MONTÁŽ</t>
  </si>
  <si>
    <t>1. Položka obsahuje:  
 – montáž kompozitního břevna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</si>
  <si>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80</t>
  </si>
  <si>
    <t>75IEC3</t>
  </si>
  <si>
    <t>VENKOVNÍ TELEFONNÍ OBJEKT NA OBJEKTU</t>
  </si>
  <si>
    <t>81</t>
  </si>
  <si>
    <t>75IECX</t>
  </si>
  <si>
    <t>VENKOVNÍ TELEFONNÍ OBJEKT - MONTÁŽ</t>
  </si>
  <si>
    <t>82</t>
  </si>
  <si>
    <t>75D271</t>
  </si>
  <si>
    <t>ZAŘÍZENÍ (PZZ) PRO NEVIDOMÉ - DODÁVKA</t>
  </si>
  <si>
    <t>umístěno na výstražníku "B1,B2"</t>
  </si>
  <si>
    <t>83</t>
  </si>
  <si>
    <t>75D277</t>
  </si>
  <si>
    <t>ZAŘÍZENÍ (PZZ) PRO NEVIDOMÉ - MONTÁŽ</t>
  </si>
  <si>
    <t>84</t>
  </si>
  <si>
    <t>75D191</t>
  </si>
  <si>
    <t>PŘÍSTROJOVÁ SKŘÍŇ V KOLEJIŠTI BEZ VNITŘNÍ VÝSTROJE - DODÁVKA</t>
  </si>
  <si>
    <t>technologická skříň PZZ</t>
  </si>
  <si>
    <t>85</t>
  </si>
  <si>
    <t>75D197</t>
  </si>
  <si>
    <t>PŘÍSTROJOVÁ SKŘÍŇ V KOLEJIŠTI BEZ VNITŘNÍ VÝSTROJE - MONTÁŽ</t>
  </si>
  <si>
    <t>VSE</t>
  </si>
  <si>
    <t>Všeobecné konstrukce a práce</t>
  </si>
  <si>
    <t>1</t>
  </si>
  <si>
    <t>015112</t>
  </si>
  <si>
    <t>POPLATKY ZA LIKVIDACŮ ODPADŮ NEKONTAMINOVANÝCH - 17 05 04 VYTĚŽENÉ ZEMINY A HORNINY - II. TŘÍDA TĚŽITELNOSTI</t>
  </si>
  <si>
    <t>T</t>
  </si>
  <si>
    <t>likvidace přebytečné zeminy</t>
  </si>
  <si>
    <t>015140</t>
  </si>
  <si>
    <t>POPLATKY ZA LIKVIDACŮ ODPADŮ NEKONTAMINOVANÝCH - 17 01 01 BETON Z DEMOLIC OBJEKTŮ, ZÁKLADŮ TV</t>
  </si>
  <si>
    <t>likvidace původních základů výstržnníků</t>
  </si>
  <si>
    <t>celkem 4 výstražníky á1 tuna; tj. 4x 1t = 4tuny</t>
  </si>
  <si>
    <t>015310</t>
  </si>
  <si>
    <t>POPLATKY ZA LIKVIDACŮ ODPADŮ NEKONTAMINOVANÝCH - 16 02 14 ELEKTROŠROT (VYŘAZENÁ EL. ZAŘÍZENÍ A PŘÍSTR. - AL, CU A VZ. KOVY)</t>
  </si>
  <si>
    <t>likvidace původních výstražníků, stožárů, patic, kovové výstroje RD</t>
  </si>
  <si>
    <t>4</t>
  </si>
  <si>
    <t>015640</t>
  </si>
  <si>
    <t>POPLATKY ZA LIKVIDACŮ ODPADŮ NEBEZPEČNÝCH - 16 06 01* OLOVĚNÉ AKUMULÁTORY</t>
  </si>
  <si>
    <t>likvidace stávajících Pb baterií 6V4 OGiV 128Ah</t>
  </si>
  <si>
    <t>celkem 4x 0,004T = 0,16T</t>
  </si>
  <si>
    <t>5</t>
  </si>
  <si>
    <t>029111</t>
  </si>
  <si>
    <t>OSTATNÍ POŽADAVKY - GEODETICKÉ ZAMĚŘENÍ - DÉLKOVÉ</t>
  </si>
  <si>
    <t>HM</t>
  </si>
  <si>
    <t>ZEM</t>
  </si>
  <si>
    <t>Zemní práce</t>
  </si>
  <si>
    <t>6</t>
  </si>
  <si>
    <t>11130</t>
  </si>
  <si>
    <t>SEJMUTÍ DRNU</t>
  </si>
  <si>
    <t>M2</t>
  </si>
  <si>
    <t>viz Tabulka kabelových tras a výkopů.xlsx</t>
  </si>
  <si>
    <t>7</t>
  </si>
  <si>
    <t>132838</t>
  </si>
  <si>
    <t>HLOUBENÍ RÝH ŠÍŘ DO 2M PAŽ I NEPAŽ TŘ. II, ODVOZ DO 20KM</t>
  </si>
  <si>
    <t>M3</t>
  </si>
  <si>
    <t>8</t>
  </si>
  <si>
    <t>131938</t>
  </si>
  <si>
    <t>HLOUBENÍ JAM ZAPAŽ I NEPAŽ TŘ. III, ODVOZ DO 20KM</t>
  </si>
  <si>
    <t>9</t>
  </si>
  <si>
    <t>17411</t>
  </si>
  <si>
    <t>ZÁSYP JAM A RÝH ZEMINOU SE ZHUTNĚNÍM</t>
  </si>
  <si>
    <t>10</t>
  </si>
  <si>
    <t>18215</t>
  </si>
  <si>
    <t>ÚPRAVA POVRCHŮ SROVNÁNÍM ÚZEMÍ V TL DO 0,50M</t>
  </si>
  <si>
    <t>11</t>
  </si>
  <si>
    <t>14173</t>
  </si>
  <si>
    <t>PROTLAČOVÁNÍ POTRUBÍ Z PLAST HMOT DN DO 200MM</t>
  </si>
  <si>
    <t>pod kolejemi 2x 15m + pod vozovkou 1x 10m</t>
  </si>
  <si>
    <t>12</t>
  </si>
  <si>
    <t>702112</t>
  </si>
  <si>
    <t>KABELOVÝ ŽLAB ZEMNÍ VČETNĚ KRYTU SVĚTLÉ ŠÍŘKY PŘES 120 DO 250 MM</t>
  </si>
  <si>
    <t>13</t>
  </si>
  <si>
    <t>702902</t>
  </si>
  <si>
    <t>ZASYPÁNÍ KABELOVÉHO ŽLABU VRSTVOU Z PŘESÁTÉHO PÍSKU SVĚTLÉ ŠÍŘKY PŘES 120 DO 250 MM</t>
  </si>
  <si>
    <t>14</t>
  </si>
  <si>
    <t>702212</t>
  </si>
  <si>
    <t>KABELOVÁ CHRÁNIČKA ZEMNÍ DN PŘES 100 DO 200 MM</t>
  </si>
  <si>
    <t>15</t>
  </si>
  <si>
    <t>709400</t>
  </si>
  <si>
    <t>ZATAŽENÍ LANKA DO CHRÁNIČKY NEBO ŽLABU</t>
  </si>
  <si>
    <t>pod kolejemi 2x 15m + pod vozovkou 2x 10m</t>
  </si>
  <si>
    <t>16</t>
  </si>
  <si>
    <t>702312</t>
  </si>
  <si>
    <t>ZAKRYTÍ KABELŮ VÝSTRAŽNOU FÓLIÍ ŠÍŘKY PŘES 20 DO 40 CM</t>
  </si>
  <si>
    <t>17</t>
  </si>
  <si>
    <t>709110</t>
  </si>
  <si>
    <t>PROVIZORNÍ ZAJIŠTĚNÍ KABELU VE VÝKOPU</t>
  </si>
  <si>
    <t>18</t>
  </si>
  <si>
    <t>709210</t>
  </si>
  <si>
    <t>KŘIŽOVATKA KABELOVÝCH VEDENÍ SE STÁVAJÍCÍ INŽENÝRSKOU SÍTÍ (KABELEM, POTRUBÍM APOD.)</t>
  </si>
  <si>
    <t>viz výkres č. 2.205</t>
  </si>
  <si>
    <t>19</t>
  </si>
  <si>
    <t>27211</t>
  </si>
  <si>
    <t>ZÁKLADY Z DÍLCŮ BETONOVÝCH</t>
  </si>
  <si>
    <t>viz výkres č. 2.203</t>
  </si>
  <si>
    <t>D.2.1.3</t>
  </si>
  <si>
    <t>Přejezdy a přechody</t>
  </si>
  <si>
    <t xml:space="preserve">  SO 11-13-01</t>
  </si>
  <si>
    <t>Železniční přejezd P330 v km 0,078</t>
  </si>
  <si>
    <t>SO 11-13-01</t>
  </si>
  <si>
    <t>0</t>
  </si>
  <si>
    <t>R015130</t>
  </si>
  <si>
    <t>POPLATKY ZA LIKVIDACŮ ODPADŮ NEKONTAMINOVANÝCH - 17 03 02 VYBOURANÝ ASFALTOVÝ BETON BEZ DEHTU - VČETNĚ DOPRAVY</t>
  </si>
  <si>
    <t>Firemní materiály</t>
  </si>
  <si>
    <t>Odstraněné množství asfaltových vrstev * objemová hmotnost (2,2 t/m3)  
Předpokládá se odvoz materiálu do recyklačního střediska  
5,086*2,2=11,189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</si>
  <si>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převzetí provozovatelem skládky, recyklační linky nebo jiného zařízení na zpracování nebo likvidaci odpadů   
- náklady spojené s vyložením a manipulací s materiálem v místě skládky   
 2. Položka neobsahuje:   
3. Způsob měření:   
Tunou se rozumí hmotnost odpadu vytříděného v souladu se zákonem č. 541/2020Sb., o nakládání s odpady, v platném znění.   
Poznámka:   
*)  U nebezpečných odpadů musí být v doplňujícím popisu položky uvedeno upřesnění  nebezpečných vlastností v rozsahu a typu koncentrace nebezpečných látek</t>
  </si>
  <si>
    <t>R015150</t>
  </si>
  <si>
    <t>POPLATKY ZA LIKVIDACŮ ODPADŮ NEKONTAMINOVANÝCH - 17 05 08 ŠTĚRK Z KOLEJIŠTĚ (ODPAD PO RECYKLACI) - VČETNĚ DOPRAVY</t>
  </si>
  <si>
    <t>odtěžené kolejové lože * objemová hmotnost (1,8 t/m3)  
103,2*1,8=185,760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</si>
  <si>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převzetí provozovatelem skládky, recyklační linky nebo jiného zařízení na zpracování nebo likvidaci odpadů   
- náklady spojené s vyložením a manipulací 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</si>
  <si>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R015250</t>
  </si>
  <si>
    <t>POPLATKY ZA LIKVIDACŮ ODPADŮ NEKONTAMINOVANÝCH - 17 02 03 POLYETYLÉNOVÉ PODLOŽKY (ŽEL. SVRŠEK) - VČETNĚ DOPRAVY</t>
  </si>
  <si>
    <t>polyetylénové podložky  
0,03=0,030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</si>
  <si>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převzetí provozovatelem skládky, recyklační linky nebo jiného zařízení na zpracování nebo likvidaci odpadů   
- náklady spojené s vyložením a manipulací 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   
)</t>
  </si>
  <si>
    <t>R015260</t>
  </si>
  <si>
    <t>POPLATKY ZA LIKVIDACŮ ODPADŮ NEKONTAMINOVANÝCH - 07 02 99 PRYŽOVÉ PODLOŽKY (ŽEL. SVRŠEK) - VČETNĚ DOPRAVY</t>
  </si>
  <si>
    <t>pryžové podložky   
0,08=0,080 [A]</t>
  </si>
  <si>
    <t>R015330</t>
  </si>
  <si>
    <t>POPLATKY ZA LIKVIDACŮ ODPADŮ NEKONTAMINOVANÝCH - 17 05 04 KAMENNÁ SUŤ - VČETNĚ DOPRAVY</t>
  </si>
  <si>
    <t>Množství odstraněných podkladních vrstev vozovky  * objemová hmotnost (2,0t/m3)  
Předpokládá se odvoz materiálu do recyklačního střediska  
11,119*2=22,238 [A]</t>
  </si>
  <si>
    <t>R015520</t>
  </si>
  <si>
    <t>POPLATKY ZA LIKVIDACŮ ODPADŮ NEBEZPEČNÝCH - 17 02 04* ŽELEZNIČNÍ PRAŽCE DŘEVĚNÉ- VČETNĚ DOPRAVY</t>
  </si>
  <si>
    <t>Odstraněné dřevěné pražce  
Odvoz na skládku (do 150 km)  
vyjmuté dřevěné pražce (délka roštu * hmotnost pražců na 1 km koleje)  
28,2*152,0 t/km  
28,2*152/1000=4,286 [A]</t>
  </si>
  <si>
    <t>R0501</t>
  </si>
  <si>
    <t>PRAŽEC DŘEVĚNÝ - NOVÝ, VYSTROJENÝ</t>
  </si>
  <si>
    <t>Dodávka a uložení1 ks nového dřevěného pražce (vystrojený + upevňovadla)  
1=1,000 [A]</t>
  </si>
  <si>
    <t>dodávka materiálu železničního svršku dle požadavků Technických kvalitativních podmínek staveb SŽDC, případně dle požadavků Zvláštních technických kvalitativních podmínek konkrétní stavby</t>
  </si>
  <si>
    <t>11332A</t>
  </si>
  <si>
    <t>ODSTRANĚNÍ PODKLADŮ ZPEVNĚNÝCH PLOCH Z KAMENIVA NESTMELENÉHO - BEZ DOPRAVY</t>
  </si>
  <si>
    <t>2022_OTSKP</t>
  </si>
  <si>
    <t>odstranění podkladních vrstev v komunikaci:  
tloušťka dle nově navrhované skladby konstrukce * plocha  
0,37*30,05=11,119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</si>
  <si>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</si>
  <si>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18110</t>
  </si>
  <si>
    <t>ÚPRAVA PLÁNĚ SE ZHUTNĚNÍM V HORNINĚ TŘ. I</t>
  </si>
  <si>
    <t>šířka pláně tělesa žel. spodku * délka nově zřizovaného kolejového roštu  
6*36=216,000 [A]</t>
  </si>
  <si>
    <t>položka zahrnuje úpravu pláně včetně vyrovnání výškových rozdílů. Míru zhutnění určuje projekt.</t>
  </si>
  <si>
    <t>R11372A</t>
  </si>
  <si>
    <t>FRÉZOVÁNÍ/ODSTRANĚNÍ ZPEVNĚNÝCH PLOCH ASFALTOVÝCH - BEZ DOPRAVY</t>
  </si>
  <si>
    <t>Plocha mimo přejezdovou konstrukci * předpokládaná tlouštka vrstvy (0,1m)  
30,05*0,1=3,005 [A]  
Plocha v rámci přejezdové konstrukce  
12,096*0,172=2,081 [B]  
Celkem: A+B=5,086 [C]</t>
  </si>
  <si>
    <t>Vodorovné konstrukce</t>
  </si>
  <si>
    <t>45152</t>
  </si>
  <si>
    <t>PODKLADNÍ A VÝPLŇOVÉ VRSTVY Z KAMENIVA DRCENÉHO</t>
  </si>
  <si>
    <t>plocha betonové dlažby chodníku * tloušťka vrstev (kladecí vrstva)  
2,88*0,04=0,115 [A]</t>
  </si>
  <si>
    <t>položka zahrnuje dodávku předepsaného kameniva, mimostaveništní a vnitrostaveništní dopravu a jeho uložení   
není-li v zadávací dokumentaci uvedeno jinak, jedná se o nakupovaný materiál</t>
  </si>
  <si>
    <t>Komunikace</t>
  </si>
  <si>
    <t>502941</t>
  </si>
  <si>
    <t>ZŘÍZENÍ KONSTRUKČNÍ VRSTVY TĚLESA ŽELEZNIČNÍHO SPODKU Z GEOTEXTILIE</t>
  </si>
  <si>
    <t>S ohledem na neznámý stav stávající pláně telesa železničního spodku je uvažováno s odseparováním nově zřízeného kolejového lože a stávajícího povrchu pláně tělesa železničního spodku. O uložení geotextilie bude rozhodnuto v rámci realizace stavby.   
Délka nově zřizovaného roštu * šířka pláně * překryt 10%  
36*6*1,1=237,600 [A]</t>
  </si>
  <si>
    <t>1. Položka obsahuje:   
 – nákup a dodání geosyntetika v požadované kvalitě   
 – očištění a urovnání podkladu   
 – uložení geosyntetika dle předepsaného technologického předpisu   
 – zřízení konstrukční vrstvy z geosyntetika bez rozlišení šířky, pokládání vrstvy po etapách, včetně pracovních spar a spojů   
 – průkazní zkoušky, kontrolní zkoušky a kontrolní měření   
 – úpravu napojení, ukončení a těsnění podél trativodů, vpustí, šachet a pod.   
 – úpravu povrchu vrstvy   
2. Položka neobsahuje:   
 X   
3. Způsob měření: 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</si>
  <si>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</si>
  <si>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</si>
  <si>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Nové kolejové lože v délce 36,0m  
V úseku km 0,063 - 0,079 (délka * plocha v řezu) - zapuštěné štěrkové lože  
16*3,2=51,200 [E]  
Lože v úseku km 0,079 - 0,099 (délka * plocha v řezu) - otevřené štěrkové lože  
20*2,6=52,000 [F]  
Celkem: E+F=103,200 [G]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</si>
  <si>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</si>
  <si>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</si>
  <si>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</si>
  <si>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doplnění KL při úpravě GPK:  
Délka úpravy GPK mimo rekonstruovaný úsek * šířka lože * průměrný zved 5 cm  
409*3,4*0,05=69,530 [A]</t>
  </si>
  <si>
    <t>545121</t>
  </si>
  <si>
    <t>SVAR KOLEJNIC (STEJNÉHO TVARU) 49 E1, T JEDNOTLIVĚ</t>
  </si>
  <si>
    <t>celkový počet kusů svarů:  
2=2,000 [A]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</si>
  <si>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</si>
  <si>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545151</t>
  </si>
  <si>
    <t>STYK MONTOVANÝ PRO STYKOVANOU KOLEJ</t>
  </si>
  <si>
    <t>Kolejnicové styky u výhybky č. 8 (ukončení BK kolejnicovým stykem).  
2=2,000 [A]</t>
  </si>
  <si>
    <t>1. Položka obsahuje:  – úpravu koleje nebo výhybky, tj. povolení upevňovadel, jejich případná výměna, úprava dilatačních spar, vyrovnání kolejnic výškové a směrové, případné obroušení nutných ploch apod., tak, aby mohl být vyhotoven montovaný styk  – vrtání kolejnic nebo části výhybek, jeho opracování a obroušení, dodávku a osazení kolejnicového styku vč.spojovacího materiálu  – úprava koleje nebo výhybkové konstrukce do stavu před montáží kolejnicového styku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</si>
  <si>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549311</t>
  </si>
  <si>
    <t>ZRUŠENÍ A ZNOVUZŘÍZENÍ BEZSTYKOVÉ KOLEJE NA NEDEMONTOVANÝCH ÚSECÍCH V KOLEJI</t>
  </si>
  <si>
    <t>Úprava bezstykové koleje v navazujícím úseku na nově rekonstruovaný železniční svršek.   
100=100,000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</si>
  <si>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</si>
  <si>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549341</t>
  </si>
  <si>
    <t>ZŘÍZENÍ BEZSTYKOVÉ KOLEJE NA NOVÝCH ÚSECÍCH V KOLEJI</t>
  </si>
  <si>
    <t>Délka zřízení BK na nově vkládaném kolejovém roštu  
36=36,000 [A]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</si>
  <si>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</si>
  <si>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</si>
  <si>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</si>
  <si>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>Předpoklad 6 ks  
6=6,000 [A]</t>
  </si>
  <si>
    <t>1. Položka obsahuje:   
 – rozřezání kolejnic všech profilů   
 – příplatky za ztížené podmínky při práci v koleji, např. překážky po stranách koleje, práci v tunelu ap.   
2. Položka neobsahuje:   
 X   
3. Způsob měření:   
Udává se počet kusů kompletní konstrukce nebo práce..</t>
  </si>
  <si>
    <t>56333</t>
  </si>
  <si>
    <t>VOZOVKOVÉ VRSTVY ZE ŠTĚRKODRTI TL. DO 150MM</t>
  </si>
  <si>
    <t>Podkladní vrstva ze štěrkodrti (dlažba) tl. 150mm  
Plocha podkladních vrstev pro dlažby  
2,88=2,880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</si>
  <si>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</si>
  <si>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574E76</t>
  </si>
  <si>
    <t>ASFALTOVÝ BETON PRO PODKLADNÍ VRSTVY ACP 16+, 16S TL. 80MM</t>
  </si>
  <si>
    <t>Plocha podkladních vrstev vozovky  
9,5=9,500 [A]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</si>
  <si>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</si>
  <si>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582611</t>
  </si>
  <si>
    <t>KRYTY Z BETON DLAŽDIC ŠEDÝCH TL 60MM DO LOŽE Z KAM</t>
  </si>
  <si>
    <t>plocha betonové dlažby + 20% dořezy  
(1,1+1,3)*1,2=2,880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</si>
  <si>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</si>
  <si>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R528341</t>
  </si>
  <si>
    <t>KOLEJ 49 E1, ROZD. "U", BEZSTYKOVÁ, PR. BET. PODKLADNICOVÝ UŽITÝ, UP. PRUŽNÉ</t>
  </si>
  <si>
    <t>Délka vkládaného kolejového roštu  
Kolejnice nové 49 E 1 - dodá zhotovitel stavby  
Betonové pražce užité vystrojené (dl.2,42m, hmotnost 270 kg, pro upěvnění "KS") - dodá zhotovitel stavby  
(V rámci zřízení kolejového roštu se předpokládá použití cca. 12 ks pražců z výzisku)  
Drobné kolejivo, upevňovadla, pryžové podložky - dodá zhotovitel stavby  
36=36,000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</si>
  <si>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</si>
  <si>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R542121.1</t>
  </si>
  <si>
    <t>SMĚROVÉ A VÝŠKOVÉ VYROVNÁNÍ KOLEJE NA PRAŽCÍCH BETONOVÝCH DO 0,05 M</t>
  </si>
  <si>
    <t>celkový úsek GPK na betonových pražcích: km 0,060 - 0,508 (448m)  
Položka zahrnuje směrovou a výškovou úpravu koleje v daném úseku do požadované projektované polohy.  
Položka zahrnuje dopravu mechanizace na místo stavby.   
1=1,000 [A]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</si>
  <si>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- doprava strojů   
2. Položka neobsahuje:   
 – případné doplnění štěrkového lože   
3. Způsob měření:   
Měří se délka koleje ve smyslu ČSN 73 6360, tj. v ose koleje.</t>
  </si>
  <si>
    <t>R56313</t>
  </si>
  <si>
    <t>VOZOVKOVÉ VRSTVY Z MECHANICKY ZPEVNĚNÉHO KAMENIVA TL. DO 150MM</t>
  </si>
  <si>
    <t>plocha vrstvy z mechanicky zpevněného kameniva (MZK) tl. 150 mm:  
9,5=9,500 [A]</t>
  </si>
  <si>
    <t>R56334</t>
  </si>
  <si>
    <t>VOZOVKOVÉ VRSTVY ZE ŠTĚRKODRTI TL. DO 200MM</t>
  </si>
  <si>
    <t>plocha vrstvy ze štěrkodrti tř. A fr. 0/63 tl. 200 mm:  
9,5=9,500 [A]</t>
  </si>
  <si>
    <t>R572121</t>
  </si>
  <si>
    <t>INFILTRAČNÍ POSTŘIK ASFALTOVÝ DO 1,0KG/M2</t>
  </si>
  <si>
    <t>plocha infiltračního postřiku PL 0,5 kg/m2:  
9,5=9,500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</si>
  <si>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</si>
  <si>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R572211</t>
  </si>
  <si>
    <t>SPOJOVACÍ POSTŘIK Z ASFALTU DO 0,5KG/M2</t>
  </si>
  <si>
    <t>plocha spojovacího postřiku PSA 0,5 kg/m2:  
9,5=9,500 [A]</t>
  </si>
  <si>
    <t>R574A33</t>
  </si>
  <si>
    <t>ASFALTOVÝ BETON PRO OBRUSNÉ VRSTVY ACO 11 TL. 40MM</t>
  </si>
  <si>
    <t>plocha asfaltové obrusné vrstvy:  
5+4,5=9,500 [A]</t>
  </si>
  <si>
    <t>R58920</t>
  </si>
  <si>
    <t>VÝPLŇ SPAR MODIFIKOVANÝM ASFALTEM</t>
  </si>
  <si>
    <t>Pružná asfaltová zálivka v místě napojení nové a stávající komunikace, v místě mezi závěrnou zídku a novou komunikací (viz. Situace přejezdu)  
8,2+8,4+7,2+7,2=31,000 [A]</t>
  </si>
  <si>
    <t>položka zahrnuje:   
- dodávku předepsaného materiálu   
- vyčištění a výplň spar tímto materiálem</t>
  </si>
  <si>
    <t>Přidružená stavební výroba</t>
  </si>
  <si>
    <t>75C917</t>
  </si>
  <si>
    <t>SNÍMAČ POČÍTAČE NÁPRAV - MONTÁŽ</t>
  </si>
  <si>
    <t>Zpětná montáž počítacího bodu  
1=1,000 [A]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</si>
  <si>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</si>
  <si>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75C918</t>
  </si>
  <si>
    <t>SNÍMAČ POČÍTAČE NÁPRAV - DEMONTÁŽ</t>
  </si>
  <si>
    <t>Demontáž stávajícího počítacího bodu  
1=1,000 [A]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</si>
  <si>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</si>
  <si>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Ostatní konstrukce a práce</t>
  </si>
  <si>
    <t>914117</t>
  </si>
  <si>
    <t>DOPRAV ZNAČKY ZÁKLAD VEL OCEL NEREFLEXNÍ - DEMONT Z PORTÁLU</t>
  </si>
  <si>
    <t>demontáž silničního dopravního značení značka A32a - stávající nereflexní značka:  
demontáž silničního dopravního značení značka A30:  
3+2=5,000 [A]</t>
  </si>
  <si>
    <t>položka zahrnuje:   
- odstranění, demontáž a odklizení materiálu s odvozem na předepsané místo   
- pomocné konstrukce (lešení, zdvíhací plošina)</t>
  </si>
  <si>
    <t>914156</t>
  </si>
  <si>
    <t>DOPRAV ZNAČKY ZÁKLAD VEL HLINÍK NEREFLEXNÍ - DOD, MONT NA PORTÁLU</t>
  </si>
  <si>
    <t>Osazení svislých dopravních značek A29 na stávající sloupky "Železniční přejezd se závorami"  
2=2,000 [A]</t>
  </si>
  <si>
    <t>položka zahrnuje:   
- dodávku a montáž značek v požadovaném provedení   
- upevňovací materiál   
- pomocné konstrukce (lešení, zdvíhací plošina).</t>
  </si>
  <si>
    <t>914281</t>
  </si>
  <si>
    <t>DOPRAV ZNAČKY ZVĚTŠ VEL HLINÍK FÓLIE TŘ 3 - DOD A MONT</t>
  </si>
  <si>
    <t>osazení dopravního značení na výstražné skříně: A32a „Výstražný kříž pro železniční přejezd jednokolejný“ - reflexní se žlutým zvýrazněním tř. III (Fluorescentní fólie):   
7=7,000 [B]</t>
  </si>
  <si>
    <t>položka zahrnuje:   
- dodávku a montáž značek v požadovaném provedení</t>
  </si>
  <si>
    <t>915111</t>
  </si>
  <si>
    <t>VODOROVNÉ DOPRAVNÍ ZNAČENÍ BARVOU HLADKÉ - DODÁVKA A POKLÁDKA</t>
  </si>
  <si>
    <t>značka V1a „Podélná čára souvislá" (předpokládaná délka*šířka)   
5*0,125=0,625 [A]</t>
  </si>
  <si>
    <t>položka zahrnuje:   
- dodání a pokládku nátěrového materiálu (měří se pouze natíraná plocha)   
- předznačení a reflexní úpravu</t>
  </si>
  <si>
    <t>917212</t>
  </si>
  <si>
    <t>ZÁHONOVÉ OBRUBY Z BETONOVÝCH OBRUBNÍKŮ ŠÍŘ 80MM</t>
  </si>
  <si>
    <t>délka chodníkové obruby tl. 80mm  
0,7+0,58  
2=2,000 [A]</t>
  </si>
  <si>
    <t>Položka zahrnuje:   
dodání a pokládku betonových obrubníků o rozměrech předepsaných zadávací dokumentací   
betonové lože i boční betonovou opěrku.</t>
  </si>
  <si>
    <t>917224</t>
  </si>
  <si>
    <t>SILNIČNÍ A CHODNÍKOVÉ OBRUBY Z BETONOVÝCH OBRUBNÍKŮ ŠÍŘ 150MM</t>
  </si>
  <si>
    <t>Délka chodníkové obruby tl. 150mm  
0,65+0,58+0,48  
3=3,000 [A]</t>
  </si>
  <si>
    <t>919112</t>
  </si>
  <si>
    <t>ŘEZÁNÍ ASFALTOVÉHO KRYTU VOZOVEK TL DO 100MM</t>
  </si>
  <si>
    <t>Řez asfaltovými vrstvami komunikace v místě napojení  
9+10=19,000 [A]</t>
  </si>
  <si>
    <t>položka zahrnuje řezání vozovkové vrstvy v předepsané tloušťce, včetně spotřeby vody</t>
  </si>
  <si>
    <t>921112</t>
  </si>
  <si>
    <t>ŽELEZNIČNÍ PŘEJEZD CELOPRYŽOVÝ NA BETONOVÝCH PRAŽCÍCH</t>
  </si>
  <si>
    <t>Celková plocha navržené přejezdové konstrukce, včetně závěrných zídek  
Přesná specifikace přejezdové konstrukce dle TZ a výkresové dokumentace.  
39,5=39,500 [A]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</si>
  <si>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</si>
  <si>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921930</t>
  </si>
  <si>
    <t>ANTIKOROZNÍ PROVEDENÍ UPEVŇOVADEL A JINÉHO DROBNÉHO KOLEJIVA</t>
  </si>
  <si>
    <t>Upevňovadla s antikorozní úpravou v oblasti přejezdové konstrukce, rozdělení "u"   
10,8=10,800 [A]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</si>
  <si>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</si>
  <si>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965010</t>
  </si>
  <si>
    <t>ODSTRANĚNÍ KOLEJOVÉHO LOŽE A DRÁŽNÍCH STEZEK</t>
  </si>
  <si>
    <t>Odstranění stávajícího kolejového lože:  
Odtěžení v úseku km 0,063 - 0,079 (délka * plocha v řezu)  
16*3,2=51,200 [B]  
Odtěžení v úseku km 0,079 - 0,099 (délka * plocha v řezu)  
20*2,6=52,000 [C]  
Celkem: B+C=103,200 [D]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</si>
  <si>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</si>
  <si>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965321</t>
  </si>
  <si>
    <t>ROZEBRÁNÍ PŘEJEZDU, PŘECHODU OSTATNÍCH</t>
  </si>
  <si>
    <t>Odstranění stávající asfaltové přejezdové konstrukce:  
šířka * délka  
1,35*8,96=12,096 [A]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</si>
  <si>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</si>
  <si>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R911DA1</t>
  </si>
  <si>
    <t>SVODIDLO BETONOVÉ</t>
  </si>
  <si>
    <t>Betonové svodidlo (uvažovaná výška do 1,0 m, úroveň zadržení do H2)  
Upřesnění délky a typu svodidla bude upřesněno v rámci realizace stavby. Předpoklad umístění svodidla v délce do 10 m.  
10=10,000 [A]</t>
  </si>
  <si>
    <t>položka zahrnuje:   
- kompletní dodávku všech dílů betonového svodidla včetně spojovacích prvků   
- osazení svodidla   
- přechod na jiný typ svodidla nebo přes mostní závěr   
nezahrnuje odrazky nebo retroreflexní fólie   
nezahrnuje podkladní vrstvu</t>
  </si>
  <si>
    <t>R965113</t>
  </si>
  <si>
    <t>DEMONTÁŽ KOLEJE NA BETONOVÝCH PRAŽCÍCH DO KOLEJOVÝCH POLÍ S ODVOZEM NA MONTÁŽNÍ ZÁKLADNU S NÁSLEDNÝM ROZEBRÁNÍM, ODVOZ KOVOVÝCH SOUČÁSTÍ</t>
  </si>
  <si>
    <t>Délka stávajícího kolejové roštu na betonových pražcích  
Položka zahrnuje odvoz ocelových součástí roštu (kolejnice, drobné kolejivo) do výkupu, případně předání správci v ŽST Aš.   
Doprava tohoto materiálu uvažována do 20 km,  
Betonové vystrojené pražce budou ponechány v místě stavby a následně zpětně vloženy.  
7,83=7,830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</si>
  <si>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</si>
  <si>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R965123</t>
  </si>
  <si>
    <t>DEMONTÁŽ KOLEJE NA DŘEVĚNÝCH PRAŽCÍCH DO KOLEJOVÝCH POLÍ S ODVOZEM NA MONTÁŽNÍ ZÁKLADNU S NÁSLEDNÝM ROZEBRÁNÍM</t>
  </si>
  <si>
    <t>Demontáž koleje na dřevěných pražcích  
Položka zahrnuje odvoz ocelových součástí roštu (kolejnice, drobné kolejivo) do výkupu, případně předání správci v ZST Aš. Doprava tohoto materiálu uvažováno do 20 km, Odvoz samotných pražců na skládku naceněn v položce poplatky za likvidaci odpadů.  
7,38=7,380 [B]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</si>
  <si>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
2. Položka neobsahuje:   
 – odvoz nevyhovujícího materiálu na likvidaci   
 – poplatky za likvidaci odpadů, nacení se položkami ze ssd 0   
- odvoz ocelových částí roštu do výkupu, případně předání správci   
3. Způsob měření:   
Měří se délka koleje ve smyslu ČSN 73 6360, tj. v ose koleje.</t>
  </si>
  <si>
    <t>R999</t>
  </si>
  <si>
    <t>DOPRAVNĚ INŽENÝRSKÉ OPATŘENÍ</t>
  </si>
  <si>
    <t>DIO - dopravně inženýrské opatření  
1=1,000 [A]</t>
  </si>
  <si>
    <t>1. Položka obsahuje   
- náklady spojené se zajištěním objízdných tras při rekonstrukci přejezdu a při nefunkčnosti přejezdového zabezpečovacího zařízení. Zároveň položka zahrnuje zajištění přechodu pěších přes rekonstruovanou koleje v době rekonstrukce přejezdu (předpokládá se použití systémové lávky, použití provizorních betonových panelů) Položka zahrnuje také případné úpravy zahrnující zemní práce spojené s osazením panelů.</t>
  </si>
  <si>
    <t>D.9898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</si>
  <si>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</si>
  <si>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</si>
  <si>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</si>
  <si>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</si>
  <si>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</si>
  <si>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</si>
  <si>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</si>
  <si>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</si>
  <si>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</si>
  <si>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</si>
  <si>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</si>
  <si>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</si>
  <si>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</si>
  <si>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</si>
  <si>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</si>
  <si>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</si>
  <si>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</si>
  <si>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</si>
  <si>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</si>
  <si>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</si>
  <si>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</si>
  <si>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</si>
  <si>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</si>
  <si>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</si>
  <si>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</si>
  <si>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</si>
  <si>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</si>
  <si>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</si>
  <si>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</si>
  <si>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</si>
  <si>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</si>
  <si>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VSEOB007</t>
  </si>
  <si>
    <t>Publicita</t>
  </si>
  <si>
    <t>Zajištění propagace stavby dle podmínek uvedených v ZTP.</t>
  </si>
  <si>
    <t>v předepsaném rozsahu a počtu dle ZTP</t>
  </si>
  <si>
    <t>Položka zahrnuje veškeré činnosti nezbytné pro zajištění publicity stavby. Veškerá požadavky na rozsah publicity jsou uvedené v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</si>
</sst>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444</v>
      </c>
      <c s="12" t="s">
        <v>445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446</v>
      </c>
      <c s="12" t="s">
        <v>447</v>
      </c>
      <c s="14">
        <f>'SO 11-13-01'!K8+'SO 11-13-01'!M8</f>
      </c>
      <c s="14">
        <f>C13*0.21</f>
      </c>
      <c s="14">
        <f>C13+D13</f>
      </c>
      <c s="13">
        <f>'SO 11-13-01'!T7</f>
      </c>
    </row>
    <row r="14" spans="1:6" ht="12.75">
      <c r="A14" s="11" t="s">
        <v>634</v>
      </c>
      <c s="12" t="s">
        <v>635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636</v>
      </c>
      <c s="12" t="s">
        <v>637</v>
      </c>
      <c s="14">
        <f>'SO 98-98'!K8+'SO 98-98'!M8</f>
      </c>
      <c s="14">
        <f>C15*0.21</f>
      </c>
      <c s="14">
        <f>C15+D15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COUNTIFS(L8:L437,"=0",A8:A437,"P")+COUNTIFS(L8:L437,"",A8:A437,"P")+SUM(Q8:Q437)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0+J9+J30+J55+J84+J165+J202+J215+J236+J253+J298+J363+J384</f>
      </c>
      <c s="29">
        <f>0+K9+K30+K55+K84+K165+K202+K215+K236+K253+K298+K363+K384</f>
      </c>
      <c s="29">
        <f>0+L9+L30+L55+L84+L165+L202+L215+L236+L253+L298+L363+L384</f>
      </c>
      <c s="29">
        <f>0+M9+M30+M55+M84+M165+M202+M215+M236+M253+M298+M363+M384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61</v>
      </c>
      <c s="34" t="s">
        <v>62</v>
      </c>
      <c s="35" t="s">
        <v>52</v>
      </c>
      <c s="6" t="s">
        <v>63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64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65</v>
      </c>
      <c s="34" t="s">
        <v>66</v>
      </c>
      <c s="35" t="s">
        <v>52</v>
      </c>
      <c s="6" t="s">
        <v>67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68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69</v>
      </c>
      <c s="34" t="s">
        <v>70</v>
      </c>
      <c s="35" t="s">
        <v>52</v>
      </c>
      <c s="6" t="s">
        <v>71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72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73</v>
      </c>
      <c s="34" t="s">
        <v>74</v>
      </c>
      <c s="35" t="s">
        <v>52</v>
      </c>
      <c s="6" t="s">
        <v>75</v>
      </c>
      <c s="36" t="s">
        <v>54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72</v>
      </c>
    </row>
    <row r="29" spans="1:5" ht="12.75">
      <c r="A29" t="s">
        <v>59</v>
      </c>
      <c r="E29" s="39" t="s">
        <v>60</v>
      </c>
    </row>
    <row r="30" spans="1:13" ht="12.75">
      <c r="A30" t="s">
        <v>46</v>
      </c>
      <c r="C30" s="31" t="s">
        <v>76</v>
      </c>
      <c r="E30" s="33" t="s">
        <v>77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49</v>
      </c>
      <c s="34" t="s">
        <v>78</v>
      </c>
      <c s="34" t="s">
        <v>79</v>
      </c>
      <c s="35" t="s">
        <v>52</v>
      </c>
      <c s="6" t="s">
        <v>80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81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82</v>
      </c>
      <c s="34" t="s">
        <v>83</v>
      </c>
      <c s="35" t="s">
        <v>52</v>
      </c>
      <c s="6" t="s">
        <v>84</v>
      </c>
      <c s="36" t="s">
        <v>54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81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85</v>
      </c>
      <c s="34" t="s">
        <v>86</v>
      </c>
      <c s="35" t="s">
        <v>52</v>
      </c>
      <c s="6" t="s">
        <v>87</v>
      </c>
      <c s="36" t="s">
        <v>54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81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88</v>
      </c>
      <c s="34" t="s">
        <v>89</v>
      </c>
      <c s="35" t="s">
        <v>52</v>
      </c>
      <c s="6" t="s">
        <v>90</v>
      </c>
      <c s="36" t="s">
        <v>54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81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91</v>
      </c>
      <c s="34" t="s">
        <v>92</v>
      </c>
      <c s="35" t="s">
        <v>52</v>
      </c>
      <c s="6" t="s">
        <v>93</v>
      </c>
      <c s="36" t="s">
        <v>54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81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94</v>
      </c>
      <c s="34" t="s">
        <v>95</v>
      </c>
      <c s="35" t="s">
        <v>52</v>
      </c>
      <c s="6" t="s">
        <v>96</v>
      </c>
      <c s="36" t="s">
        <v>54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81</v>
      </c>
    </row>
    <row r="54" spans="1:5" ht="12.75">
      <c r="A54" t="s">
        <v>59</v>
      </c>
      <c r="E54" s="39" t="s">
        <v>60</v>
      </c>
    </row>
    <row r="55" spans="1:13" ht="12.75">
      <c r="A55" t="s">
        <v>46</v>
      </c>
      <c r="C55" s="31" t="s">
        <v>97</v>
      </c>
      <c r="E55" s="33" t="s">
        <v>98</v>
      </c>
      <c r="J55" s="32">
        <f>0</f>
      </c>
      <c s="32">
        <f>0</f>
      </c>
      <c s="32">
        <f>0+L56+L60+L64+L68+L72+L76+L80</f>
      </c>
      <c s="32">
        <f>0+M56+M60+M64+M68+M72+M76+M80</f>
      </c>
    </row>
    <row r="56" spans="1:16" ht="12.75">
      <c r="A56" t="s">
        <v>49</v>
      </c>
      <c s="34" t="s">
        <v>99</v>
      </c>
      <c s="34" t="s">
        <v>100</v>
      </c>
      <c s="35" t="s">
        <v>52</v>
      </c>
      <c s="6" t="s">
        <v>101</v>
      </c>
      <c s="36" t="s">
        <v>54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102</v>
      </c>
    </row>
    <row r="59" spans="1:5" ht="12.75">
      <c r="A59" t="s">
        <v>59</v>
      </c>
      <c r="E59" s="39" t="s">
        <v>60</v>
      </c>
    </row>
    <row r="60" spans="1:16" ht="25.5">
      <c r="A60" t="s">
        <v>49</v>
      </c>
      <c s="34" t="s">
        <v>103</v>
      </c>
      <c s="34" t="s">
        <v>104</v>
      </c>
      <c s="35" t="s">
        <v>52</v>
      </c>
      <c s="6" t="s">
        <v>105</v>
      </c>
      <c s="36" t="s">
        <v>54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102</v>
      </c>
    </row>
    <row r="63" spans="1:5" ht="12.75">
      <c r="A63" t="s">
        <v>59</v>
      </c>
      <c r="E63" s="39" t="s">
        <v>60</v>
      </c>
    </row>
    <row r="64" spans="1:16" ht="12.75">
      <c r="A64" t="s">
        <v>49</v>
      </c>
      <c s="34" t="s">
        <v>106</v>
      </c>
      <c s="34" t="s">
        <v>107</v>
      </c>
      <c s="35" t="s">
        <v>52</v>
      </c>
      <c s="6" t="s">
        <v>108</v>
      </c>
      <c s="36" t="s">
        <v>54</v>
      </c>
      <c s="37">
        <v>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109</v>
      </c>
    </row>
    <row r="67" spans="1:5" ht="12.75">
      <c r="A67" t="s">
        <v>59</v>
      </c>
      <c r="E67" s="39" t="s">
        <v>60</v>
      </c>
    </row>
    <row r="68" spans="1:16" ht="12.75">
      <c r="A68" t="s">
        <v>49</v>
      </c>
      <c s="34" t="s">
        <v>110</v>
      </c>
      <c s="34" t="s">
        <v>111</v>
      </c>
      <c s="35" t="s">
        <v>52</v>
      </c>
      <c s="6" t="s">
        <v>112</v>
      </c>
      <c s="36" t="s">
        <v>113</v>
      </c>
      <c s="37">
        <v>56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114</v>
      </c>
    </row>
    <row r="71" spans="1:5" ht="12.75">
      <c r="A71" t="s">
        <v>59</v>
      </c>
      <c r="E71" s="39" t="s">
        <v>60</v>
      </c>
    </row>
    <row r="72" spans="1:16" ht="12.75">
      <c r="A72" t="s">
        <v>49</v>
      </c>
      <c s="34" t="s">
        <v>115</v>
      </c>
      <c s="34" t="s">
        <v>116</v>
      </c>
      <c s="35" t="s">
        <v>52</v>
      </c>
      <c s="6" t="s">
        <v>117</v>
      </c>
      <c s="36" t="s">
        <v>113</v>
      </c>
      <c s="37">
        <v>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118</v>
      </c>
    </row>
    <row r="75" spans="1:5" ht="12.75">
      <c r="A75" t="s">
        <v>59</v>
      </c>
      <c r="E75" s="39" t="s">
        <v>60</v>
      </c>
    </row>
    <row r="76" spans="1:16" ht="25.5">
      <c r="A76" t="s">
        <v>49</v>
      </c>
      <c s="34" t="s">
        <v>119</v>
      </c>
      <c s="34" t="s">
        <v>120</v>
      </c>
      <c s="35" t="s">
        <v>52</v>
      </c>
      <c s="6" t="s">
        <v>121</v>
      </c>
      <c s="36" t="s">
        <v>54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122</v>
      </c>
    </row>
    <row r="79" spans="1:5" ht="12.75">
      <c r="A79" t="s">
        <v>59</v>
      </c>
      <c r="E79" s="39" t="s">
        <v>60</v>
      </c>
    </row>
    <row r="80" spans="1:16" ht="25.5">
      <c r="A80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54</v>
      </c>
      <c s="37">
        <v>16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126</v>
      </c>
    </row>
    <row r="83" spans="1:5" ht="12.75">
      <c r="A83" t="s">
        <v>59</v>
      </c>
      <c r="E83" s="39" t="s">
        <v>60</v>
      </c>
    </row>
    <row r="84" spans="1:13" ht="12.75">
      <c r="A84" t="s">
        <v>46</v>
      </c>
      <c r="C84" s="31" t="s">
        <v>127</v>
      </c>
      <c r="E84" s="33" t="s">
        <v>128</v>
      </c>
      <c r="J84" s="32">
        <f>0</f>
      </c>
      <c s="32">
        <f>0</f>
      </c>
      <c s="32">
        <f>0+L85+L89+L93+L97+L101+L105+L109+L113+L117+L121+L125+L129+L133+L137+L141+L145+L149+L153+L157+L161</f>
      </c>
      <c s="32">
        <f>0+M85+M89+M93+M97+M101+M105+M109+M113+M117+M121+M125+M129+M133+M137+M141+M145+M149+M153+M157+M161</f>
      </c>
    </row>
    <row r="85" spans="1:16" ht="12.75">
      <c r="A85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132</v>
      </c>
      <c s="37">
        <v>4.57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.75">
      <c r="A87" s="35" t="s">
        <v>57</v>
      </c>
      <c r="E87" s="40" t="s">
        <v>133</v>
      </c>
    </row>
    <row r="88" spans="1:5" ht="12.75">
      <c r="A88" t="s">
        <v>59</v>
      </c>
      <c r="E88" s="39" t="s">
        <v>60</v>
      </c>
    </row>
    <row r="89" spans="1:16" ht="12.75">
      <c r="A89" t="s">
        <v>49</v>
      </c>
      <c s="34" t="s">
        <v>134</v>
      </c>
      <c s="34" t="s">
        <v>135</v>
      </c>
      <c s="35" t="s">
        <v>52</v>
      </c>
      <c s="6" t="s">
        <v>136</v>
      </c>
      <c s="36" t="s">
        <v>132</v>
      </c>
      <c s="37">
        <v>4.57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12.75">
      <c r="A91" s="35" t="s">
        <v>57</v>
      </c>
      <c r="E91" s="40" t="s">
        <v>133</v>
      </c>
    </row>
    <row r="92" spans="1:5" ht="12.75">
      <c r="A92" t="s">
        <v>59</v>
      </c>
      <c r="E92" s="39" t="s">
        <v>60</v>
      </c>
    </row>
    <row r="93" spans="1:16" ht="12.75">
      <c r="A93" t="s">
        <v>49</v>
      </c>
      <c s="34" t="s">
        <v>137</v>
      </c>
      <c s="34" t="s">
        <v>138</v>
      </c>
      <c s="35" t="s">
        <v>52</v>
      </c>
      <c s="6" t="s">
        <v>139</v>
      </c>
      <c s="36" t="s">
        <v>132</v>
      </c>
      <c s="37">
        <v>0.96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57</v>
      </c>
      <c r="E95" s="40" t="s">
        <v>133</v>
      </c>
    </row>
    <row r="96" spans="1:5" ht="12.75">
      <c r="A96" t="s">
        <v>59</v>
      </c>
      <c r="E96" s="39" t="s">
        <v>60</v>
      </c>
    </row>
    <row r="97" spans="1:16" ht="12.75">
      <c r="A97" t="s">
        <v>49</v>
      </c>
      <c s="34" t="s">
        <v>140</v>
      </c>
      <c s="34" t="s">
        <v>141</v>
      </c>
      <c s="35" t="s">
        <v>52</v>
      </c>
      <c s="6" t="s">
        <v>142</v>
      </c>
      <c s="36" t="s">
        <v>132</v>
      </c>
      <c s="37">
        <v>0.96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57</v>
      </c>
      <c r="E99" s="40" t="s">
        <v>133</v>
      </c>
    </row>
    <row r="100" spans="1:5" ht="12.75">
      <c r="A100" t="s">
        <v>59</v>
      </c>
      <c r="E100" s="39" t="s">
        <v>60</v>
      </c>
    </row>
    <row r="101" spans="1:16" ht="25.5">
      <c r="A101" t="s">
        <v>49</v>
      </c>
      <c s="34" t="s">
        <v>143</v>
      </c>
      <c s="34" t="s">
        <v>144</v>
      </c>
      <c s="35" t="s">
        <v>52</v>
      </c>
      <c s="6" t="s">
        <v>145</v>
      </c>
      <c s="36" t="s">
        <v>54</v>
      </c>
      <c s="37">
        <v>16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133</v>
      </c>
    </row>
    <row r="104" spans="1:5" ht="12.75">
      <c r="A104" t="s">
        <v>59</v>
      </c>
      <c r="E104" s="39" t="s">
        <v>60</v>
      </c>
    </row>
    <row r="105" spans="1:16" ht="25.5">
      <c r="A105" t="s">
        <v>49</v>
      </c>
      <c s="34" t="s">
        <v>146</v>
      </c>
      <c s="34" t="s">
        <v>147</v>
      </c>
      <c s="35" t="s">
        <v>52</v>
      </c>
      <c s="6" t="s">
        <v>148</v>
      </c>
      <c s="36" t="s">
        <v>54</v>
      </c>
      <c s="37">
        <v>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133</v>
      </c>
    </row>
    <row r="108" spans="1:5" ht="12.75">
      <c r="A108" t="s">
        <v>59</v>
      </c>
      <c r="E108" s="39" t="s">
        <v>60</v>
      </c>
    </row>
    <row r="109" spans="1:16" ht="25.5">
      <c r="A109" t="s">
        <v>49</v>
      </c>
      <c s="34" t="s">
        <v>149</v>
      </c>
      <c s="34" t="s">
        <v>150</v>
      </c>
      <c s="35" t="s">
        <v>52</v>
      </c>
      <c s="6" t="s">
        <v>151</v>
      </c>
      <c s="36" t="s">
        <v>54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133</v>
      </c>
    </row>
    <row r="112" spans="1:5" ht="12.75">
      <c r="A112" t="s">
        <v>59</v>
      </c>
      <c r="E112" s="39" t="s">
        <v>60</v>
      </c>
    </row>
    <row r="113" spans="1:16" ht="12.75">
      <c r="A113" t="s">
        <v>49</v>
      </c>
      <c s="34" t="s">
        <v>152</v>
      </c>
      <c s="34" t="s">
        <v>153</v>
      </c>
      <c s="35" t="s">
        <v>52</v>
      </c>
      <c s="6" t="s">
        <v>154</v>
      </c>
      <c s="36" t="s">
        <v>155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133</v>
      </c>
    </row>
    <row r="116" spans="1:5" ht="12.75">
      <c r="A116" t="s">
        <v>59</v>
      </c>
      <c r="E116" s="39" t="s">
        <v>60</v>
      </c>
    </row>
    <row r="117" spans="1:16" ht="12.75">
      <c r="A117" t="s">
        <v>49</v>
      </c>
      <c s="34" t="s">
        <v>156</v>
      </c>
      <c s="34" t="s">
        <v>157</v>
      </c>
      <c s="35" t="s">
        <v>52</v>
      </c>
      <c s="6" t="s">
        <v>158</v>
      </c>
      <c s="36" t="s">
        <v>155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133</v>
      </c>
    </row>
    <row r="120" spans="1:5" ht="12.75">
      <c r="A120" t="s">
        <v>59</v>
      </c>
      <c r="E120" s="39" t="s">
        <v>60</v>
      </c>
    </row>
    <row r="121" spans="1:16" ht="12.75">
      <c r="A121" t="s">
        <v>49</v>
      </c>
      <c s="34" t="s">
        <v>159</v>
      </c>
      <c s="34" t="s">
        <v>160</v>
      </c>
      <c s="35" t="s">
        <v>52</v>
      </c>
      <c s="6" t="s">
        <v>161</v>
      </c>
      <c s="36" t="s">
        <v>155</v>
      </c>
      <c s="37">
        <v>255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133</v>
      </c>
    </row>
    <row r="124" spans="1:5" ht="12.75">
      <c r="A124" t="s">
        <v>59</v>
      </c>
      <c r="E124" s="39" t="s">
        <v>60</v>
      </c>
    </row>
    <row r="125" spans="1:16" ht="12.75">
      <c r="A125" t="s">
        <v>49</v>
      </c>
      <c s="34" t="s">
        <v>162</v>
      </c>
      <c s="34" t="s">
        <v>163</v>
      </c>
      <c s="35" t="s">
        <v>52</v>
      </c>
      <c s="6" t="s">
        <v>164</v>
      </c>
      <c s="36" t="s">
        <v>155</v>
      </c>
      <c s="37">
        <v>170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133</v>
      </c>
    </row>
    <row r="128" spans="1:5" ht="12.75">
      <c r="A128" t="s">
        <v>59</v>
      </c>
      <c r="E128" s="39" t="s">
        <v>60</v>
      </c>
    </row>
    <row r="129" spans="1:16" ht="12.75">
      <c r="A129" t="s">
        <v>49</v>
      </c>
      <c s="34" t="s">
        <v>165</v>
      </c>
      <c s="34" t="s">
        <v>166</v>
      </c>
      <c s="35" t="s">
        <v>52</v>
      </c>
      <c s="6" t="s">
        <v>167</v>
      </c>
      <c s="36" t="s">
        <v>155</v>
      </c>
      <c s="37">
        <v>30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133</v>
      </c>
    </row>
    <row r="132" spans="1:5" ht="12.75">
      <c r="A132" t="s">
        <v>59</v>
      </c>
      <c r="E132" s="39" t="s">
        <v>60</v>
      </c>
    </row>
    <row r="133" spans="1:16" ht="25.5">
      <c r="A133" t="s">
        <v>49</v>
      </c>
      <c s="34" t="s">
        <v>168</v>
      </c>
      <c s="34" t="s">
        <v>169</v>
      </c>
      <c s="35" t="s">
        <v>52</v>
      </c>
      <c s="6" t="s">
        <v>170</v>
      </c>
      <c s="36" t="s">
        <v>54</v>
      </c>
      <c s="37">
        <v>10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133</v>
      </c>
    </row>
    <row r="136" spans="1:5" ht="12.75">
      <c r="A136" t="s">
        <v>59</v>
      </c>
      <c r="E136" s="39" t="s">
        <v>60</v>
      </c>
    </row>
    <row r="137" spans="1:16" ht="25.5">
      <c r="A137" t="s">
        <v>49</v>
      </c>
      <c s="34" t="s">
        <v>171</v>
      </c>
      <c s="34" t="s">
        <v>172</v>
      </c>
      <c s="35" t="s">
        <v>52</v>
      </c>
      <c s="6" t="s">
        <v>173</v>
      </c>
      <c s="36" t="s">
        <v>54</v>
      </c>
      <c s="37">
        <v>12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133</v>
      </c>
    </row>
    <row r="140" spans="1:5" ht="12.75">
      <c r="A140" t="s">
        <v>59</v>
      </c>
      <c r="E140" s="39" t="s">
        <v>60</v>
      </c>
    </row>
    <row r="141" spans="1:16" ht="25.5">
      <c r="A141" t="s">
        <v>49</v>
      </c>
      <c s="34" t="s">
        <v>174</v>
      </c>
      <c s="34" t="s">
        <v>175</v>
      </c>
      <c s="35" t="s">
        <v>52</v>
      </c>
      <c s="6" t="s">
        <v>176</v>
      </c>
      <c s="36" t="s">
        <v>54</v>
      </c>
      <c s="37">
        <v>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133</v>
      </c>
    </row>
    <row r="144" spans="1:5" ht="12.75">
      <c r="A144" t="s">
        <v>59</v>
      </c>
      <c r="E144" s="39" t="s">
        <v>60</v>
      </c>
    </row>
    <row r="145" spans="1:16" ht="12.75">
      <c r="A145" t="s">
        <v>49</v>
      </c>
      <c s="34" t="s">
        <v>177</v>
      </c>
      <c s="34" t="s">
        <v>178</v>
      </c>
      <c s="35" t="s">
        <v>52</v>
      </c>
      <c s="6" t="s">
        <v>179</v>
      </c>
      <c s="36" t="s">
        <v>54</v>
      </c>
      <c s="37">
        <v>22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133</v>
      </c>
    </row>
    <row r="148" spans="1:5" ht="12.75">
      <c r="A148" t="s">
        <v>59</v>
      </c>
      <c r="E148" s="39" t="s">
        <v>60</v>
      </c>
    </row>
    <row r="149" spans="1:16" ht="12.75">
      <c r="A149" t="s">
        <v>49</v>
      </c>
      <c s="34" t="s">
        <v>180</v>
      </c>
      <c s="34" t="s">
        <v>181</v>
      </c>
      <c s="35" t="s">
        <v>52</v>
      </c>
      <c s="6" t="s">
        <v>182</v>
      </c>
      <c s="36" t="s">
        <v>54</v>
      </c>
      <c s="37">
        <v>22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52</v>
      </c>
    </row>
    <row r="151" spans="1:5" ht="12.75">
      <c r="A151" s="35" t="s">
        <v>57</v>
      </c>
      <c r="E151" s="40" t="s">
        <v>133</v>
      </c>
    </row>
    <row r="152" spans="1:5" ht="12.75">
      <c r="A152" t="s">
        <v>59</v>
      </c>
      <c r="E152" s="39" t="s">
        <v>60</v>
      </c>
    </row>
    <row r="153" spans="1:16" ht="12.75">
      <c r="A153" t="s">
        <v>49</v>
      </c>
      <c s="34" t="s">
        <v>183</v>
      </c>
      <c s="34" t="s">
        <v>184</v>
      </c>
      <c s="35" t="s">
        <v>52</v>
      </c>
      <c s="6" t="s">
        <v>185</v>
      </c>
      <c s="36" t="s">
        <v>54</v>
      </c>
      <c s="37">
        <v>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133</v>
      </c>
    </row>
    <row r="156" spans="1:5" ht="12.75">
      <c r="A156" t="s">
        <v>59</v>
      </c>
      <c r="E156" s="39" t="s">
        <v>60</v>
      </c>
    </row>
    <row r="157" spans="1:16" ht="12.75">
      <c r="A157" t="s">
        <v>49</v>
      </c>
      <c s="34" t="s">
        <v>186</v>
      </c>
      <c s="34" t="s">
        <v>187</v>
      </c>
      <c s="35" t="s">
        <v>52</v>
      </c>
      <c s="6" t="s">
        <v>188</v>
      </c>
      <c s="36" t="s">
        <v>54</v>
      </c>
      <c s="37">
        <v>10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133</v>
      </c>
    </row>
    <row r="160" spans="1:5" ht="12.75">
      <c r="A160" t="s">
        <v>59</v>
      </c>
      <c r="E160" s="39" t="s">
        <v>60</v>
      </c>
    </row>
    <row r="161" spans="1:16" ht="25.5">
      <c r="A161" t="s">
        <v>49</v>
      </c>
      <c s="34" t="s">
        <v>189</v>
      </c>
      <c s="34" t="s">
        <v>190</v>
      </c>
      <c s="35" t="s">
        <v>52</v>
      </c>
      <c s="6" t="s">
        <v>191</v>
      </c>
      <c s="36" t="s">
        <v>192</v>
      </c>
      <c s="37">
        <v>10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52</v>
      </c>
    </row>
    <row r="164" spans="1:5" ht="12.75">
      <c r="A164" t="s">
        <v>59</v>
      </c>
      <c r="E164" s="39" t="s">
        <v>60</v>
      </c>
    </row>
    <row r="165" spans="1:13" ht="12.75">
      <c r="A165" t="s">
        <v>46</v>
      </c>
      <c r="C165" s="31" t="s">
        <v>193</v>
      </c>
      <c r="E165" s="33" t="s">
        <v>194</v>
      </c>
      <c r="J165" s="32">
        <f>0</f>
      </c>
      <c s="32">
        <f>0</f>
      </c>
      <c s="32">
        <f>0+L166+L170+L174+L178+L182+L186+L190+L194+L198</f>
      </c>
      <c s="32">
        <f>0+M166+M170+M174+M178+M182+M186+M190+M194+M198</f>
      </c>
    </row>
    <row r="166" spans="1:16" ht="12.75">
      <c r="A166" t="s">
        <v>49</v>
      </c>
      <c s="34" t="s">
        <v>195</v>
      </c>
      <c s="34" t="s">
        <v>196</v>
      </c>
      <c s="35" t="s">
        <v>52</v>
      </c>
      <c s="6" t="s">
        <v>197</v>
      </c>
      <c s="36" t="s">
        <v>54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198</v>
      </c>
    </row>
    <row r="169" spans="1:5" ht="12.75">
      <c r="A169" t="s">
        <v>59</v>
      </c>
      <c r="E169" s="39" t="s">
        <v>60</v>
      </c>
    </row>
    <row r="170" spans="1:16" ht="12.75">
      <c r="A170" t="s">
        <v>49</v>
      </c>
      <c s="34" t="s">
        <v>199</v>
      </c>
      <c s="34" t="s">
        <v>200</v>
      </c>
      <c s="35" t="s">
        <v>52</v>
      </c>
      <c s="6" t="s">
        <v>201</v>
      </c>
      <c s="36" t="s">
        <v>54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198</v>
      </c>
    </row>
    <row r="173" spans="1:5" ht="12.75">
      <c r="A173" t="s">
        <v>59</v>
      </c>
      <c r="E173" s="39" t="s">
        <v>60</v>
      </c>
    </row>
    <row r="174" spans="1:16" ht="12.75">
      <c r="A174" t="s">
        <v>49</v>
      </c>
      <c s="34" t="s">
        <v>202</v>
      </c>
      <c s="34" t="s">
        <v>203</v>
      </c>
      <c s="35" t="s">
        <v>52</v>
      </c>
      <c s="6" t="s">
        <v>204</v>
      </c>
      <c s="36" t="s">
        <v>54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198</v>
      </c>
    </row>
    <row r="177" spans="1:5" ht="12.75">
      <c r="A177" t="s">
        <v>59</v>
      </c>
      <c r="E177" s="39" t="s">
        <v>60</v>
      </c>
    </row>
    <row r="178" spans="1:16" ht="12.75">
      <c r="A178" t="s">
        <v>49</v>
      </c>
      <c s="34" t="s">
        <v>205</v>
      </c>
      <c s="34" t="s">
        <v>206</v>
      </c>
      <c s="35" t="s">
        <v>52</v>
      </c>
      <c s="6" t="s">
        <v>207</v>
      </c>
      <c s="36" t="s">
        <v>54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198</v>
      </c>
    </row>
    <row r="181" spans="1:5" ht="12.75">
      <c r="A181" t="s">
        <v>59</v>
      </c>
      <c r="E181" s="39" t="s">
        <v>60</v>
      </c>
    </row>
    <row r="182" spans="1:16" ht="12.75">
      <c r="A182" t="s">
        <v>49</v>
      </c>
      <c s="34" t="s">
        <v>208</v>
      </c>
      <c s="34" t="s">
        <v>209</v>
      </c>
      <c s="35" t="s">
        <v>52</v>
      </c>
      <c s="6" t="s">
        <v>210</v>
      </c>
      <c s="36" t="s">
        <v>54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198</v>
      </c>
    </row>
    <row r="185" spans="1:5" ht="12.75">
      <c r="A185" t="s">
        <v>59</v>
      </c>
      <c r="E185" s="39" t="s">
        <v>60</v>
      </c>
    </row>
    <row r="186" spans="1:16" ht="12.75">
      <c r="A186" t="s">
        <v>49</v>
      </c>
      <c s="34" t="s">
        <v>211</v>
      </c>
      <c s="34" t="s">
        <v>212</v>
      </c>
      <c s="35" t="s">
        <v>52</v>
      </c>
      <c s="6" t="s">
        <v>213</v>
      </c>
      <c s="36" t="s">
        <v>54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198</v>
      </c>
    </row>
    <row r="189" spans="1:5" ht="12.75">
      <c r="A189" t="s">
        <v>59</v>
      </c>
      <c r="E189" s="39" t="s">
        <v>60</v>
      </c>
    </row>
    <row r="190" spans="1:16" ht="12.75">
      <c r="A190" t="s">
        <v>49</v>
      </c>
      <c s="34" t="s">
        <v>214</v>
      </c>
      <c s="34" t="s">
        <v>215</v>
      </c>
      <c s="35" t="s">
        <v>52</v>
      </c>
      <c s="6" t="s">
        <v>216</v>
      </c>
      <c s="36" t="s">
        <v>155</v>
      </c>
      <c s="37">
        <v>150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198</v>
      </c>
    </row>
    <row r="193" spans="1:5" ht="12.75">
      <c r="A193" t="s">
        <v>59</v>
      </c>
      <c r="E193" s="39" t="s">
        <v>60</v>
      </c>
    </row>
    <row r="194" spans="1:16" ht="12.75">
      <c r="A194" t="s">
        <v>49</v>
      </c>
      <c s="34" t="s">
        <v>217</v>
      </c>
      <c s="34" t="s">
        <v>218</v>
      </c>
      <c s="35" t="s">
        <v>52</v>
      </c>
      <c s="6" t="s">
        <v>219</v>
      </c>
      <c s="36" t="s">
        <v>54</v>
      </c>
      <c s="37">
        <v>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59</v>
      </c>
      <c r="E197" s="39" t="s">
        <v>60</v>
      </c>
    </row>
    <row r="198" spans="1:16" ht="12.75">
      <c r="A198" t="s">
        <v>49</v>
      </c>
      <c s="34" t="s">
        <v>220</v>
      </c>
      <c s="34" t="s">
        <v>221</v>
      </c>
      <c s="35" t="s">
        <v>52</v>
      </c>
      <c s="6" t="s">
        <v>222</v>
      </c>
      <c s="36" t="s">
        <v>54</v>
      </c>
      <c s="37">
        <v>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198</v>
      </c>
    </row>
    <row r="201" spans="1:5" ht="12.75">
      <c r="A201" t="s">
        <v>59</v>
      </c>
      <c r="E201" s="39" t="s">
        <v>60</v>
      </c>
    </row>
    <row r="202" spans="1:13" ht="12.75">
      <c r="A202" t="s">
        <v>46</v>
      </c>
      <c r="C202" s="31" t="s">
        <v>223</v>
      </c>
      <c r="E202" s="33" t="s">
        <v>224</v>
      </c>
      <c r="J202" s="32">
        <f>0</f>
      </c>
      <c s="32">
        <f>0</f>
      </c>
      <c s="32">
        <f>0+L203+L207+L211</f>
      </c>
      <c s="32">
        <f>0+M203+M207+M211</f>
      </c>
    </row>
    <row r="203" spans="1:16" ht="12.75">
      <c r="A203" t="s">
        <v>49</v>
      </c>
      <c s="34" t="s">
        <v>225</v>
      </c>
      <c s="34" t="s">
        <v>226</v>
      </c>
      <c s="35" t="s">
        <v>52</v>
      </c>
      <c s="6" t="s">
        <v>227</v>
      </c>
      <c s="36" t="s">
        <v>228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12.75">
      <c r="A204" s="35" t="s">
        <v>56</v>
      </c>
      <c r="E204" s="39" t="s">
        <v>229</v>
      </c>
    </row>
    <row r="205" spans="1:5" ht="12.75">
      <c r="A205" s="35" t="s">
        <v>57</v>
      </c>
      <c r="E205" s="40" t="s">
        <v>52</v>
      </c>
    </row>
    <row r="206" spans="1:5" ht="12.75">
      <c r="A206" t="s">
        <v>59</v>
      </c>
      <c r="E206" s="39" t="s">
        <v>60</v>
      </c>
    </row>
    <row r="207" spans="1:16" ht="25.5">
      <c r="A207" t="s">
        <v>49</v>
      </c>
      <c s="34" t="s">
        <v>230</v>
      </c>
      <c s="34" t="s">
        <v>231</v>
      </c>
      <c s="35" t="s">
        <v>52</v>
      </c>
      <c s="6" t="s">
        <v>232</v>
      </c>
      <c s="36" t="s">
        <v>54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55</v>
      </c>
      <c>
        <f>(M207*21)/100</f>
      </c>
      <c t="s">
        <v>27</v>
      </c>
    </row>
    <row r="208" spans="1:5" ht="12.75">
      <c r="A208" s="35" t="s">
        <v>56</v>
      </c>
      <c r="E208" s="39" t="s">
        <v>52</v>
      </c>
    </row>
    <row r="209" spans="1:5" ht="12.75">
      <c r="A209" s="35" t="s">
        <v>57</v>
      </c>
      <c r="E209" s="40" t="s">
        <v>52</v>
      </c>
    </row>
    <row r="210" spans="1:5" ht="12.75">
      <c r="A210" t="s">
        <v>59</v>
      </c>
      <c r="E210" s="39" t="s">
        <v>60</v>
      </c>
    </row>
    <row r="211" spans="1:16" ht="25.5">
      <c r="A211" t="s">
        <v>49</v>
      </c>
      <c s="34" t="s">
        <v>233</v>
      </c>
      <c s="34" t="s">
        <v>234</v>
      </c>
      <c s="35" t="s">
        <v>52</v>
      </c>
      <c s="6" t="s">
        <v>235</v>
      </c>
      <c s="36" t="s">
        <v>236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27</v>
      </c>
    </row>
    <row r="212" spans="1:5" ht="12.75">
      <c r="A212" s="35" t="s">
        <v>56</v>
      </c>
      <c r="E212" s="39" t="s">
        <v>52</v>
      </c>
    </row>
    <row r="213" spans="1:5" ht="12.75">
      <c r="A213" s="35" t="s">
        <v>57</v>
      </c>
      <c r="E213" s="40" t="s">
        <v>52</v>
      </c>
    </row>
    <row r="214" spans="1:5" ht="12.75">
      <c r="A214" t="s">
        <v>59</v>
      </c>
      <c r="E214" s="39" t="s">
        <v>60</v>
      </c>
    </row>
    <row r="215" spans="1:13" ht="12.75">
      <c r="A215" t="s">
        <v>46</v>
      </c>
      <c r="C215" s="31" t="s">
        <v>237</v>
      </c>
      <c r="E215" s="33" t="s">
        <v>238</v>
      </c>
      <c r="J215" s="32">
        <f>0</f>
      </c>
      <c s="32">
        <f>0</f>
      </c>
      <c s="32">
        <f>0+L216+L220+L224+L228+L232</f>
      </c>
      <c s="32">
        <f>0+M216+M220+M224+M228+M232</f>
      </c>
    </row>
    <row r="216" spans="1:16" ht="12.75">
      <c r="A216" t="s">
        <v>49</v>
      </c>
      <c s="34" t="s">
        <v>239</v>
      </c>
      <c s="34" t="s">
        <v>240</v>
      </c>
      <c s="35" t="s">
        <v>52</v>
      </c>
      <c s="6" t="s">
        <v>241</v>
      </c>
      <c s="36" t="s">
        <v>242</v>
      </c>
      <c s="37">
        <v>150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57</v>
      </c>
      <c r="E218" s="40" t="s">
        <v>52</v>
      </c>
    </row>
    <row r="219" spans="1:5" ht="12.75">
      <c r="A219" t="s">
        <v>59</v>
      </c>
      <c r="E219" s="39" t="s">
        <v>60</v>
      </c>
    </row>
    <row r="220" spans="1:16" ht="12.75">
      <c r="A220" t="s">
        <v>49</v>
      </c>
      <c s="34" t="s">
        <v>243</v>
      </c>
      <c s="34" t="s">
        <v>244</v>
      </c>
      <c s="35" t="s">
        <v>52</v>
      </c>
      <c s="6" t="s">
        <v>245</v>
      </c>
      <c s="36" t="s">
        <v>242</v>
      </c>
      <c s="37">
        <v>40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27</v>
      </c>
    </row>
    <row r="221" spans="1:5" ht="12.75">
      <c r="A221" s="35" t="s">
        <v>56</v>
      </c>
      <c r="E221" s="39" t="s">
        <v>52</v>
      </c>
    </row>
    <row r="222" spans="1:5" ht="12.75">
      <c r="A222" s="35" t="s">
        <v>57</v>
      </c>
      <c r="E222" s="40" t="s">
        <v>52</v>
      </c>
    </row>
    <row r="223" spans="1:5" ht="12.75">
      <c r="A223" t="s">
        <v>59</v>
      </c>
      <c r="E223" s="39" t="s">
        <v>60</v>
      </c>
    </row>
    <row r="224" spans="1:16" ht="25.5">
      <c r="A224" t="s">
        <v>49</v>
      </c>
      <c s="34" t="s">
        <v>246</v>
      </c>
      <c s="34" t="s">
        <v>247</v>
      </c>
      <c s="35" t="s">
        <v>52</v>
      </c>
      <c s="6" t="s">
        <v>248</v>
      </c>
      <c s="36" t="s">
        <v>54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12.75">
      <c r="A225" s="35" t="s">
        <v>56</v>
      </c>
      <c r="E225" s="39" t="s">
        <v>52</v>
      </c>
    </row>
    <row r="226" spans="1:5" ht="12.75">
      <c r="A226" s="35" t="s">
        <v>57</v>
      </c>
      <c r="E226" s="40" t="s">
        <v>52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249</v>
      </c>
      <c s="34" t="s">
        <v>250</v>
      </c>
      <c s="35" t="s">
        <v>52</v>
      </c>
      <c s="6" t="s">
        <v>251</v>
      </c>
      <c s="36" t="s">
        <v>242</v>
      </c>
      <c s="37">
        <v>48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12.75">
      <c r="A229" s="35" t="s">
        <v>56</v>
      </c>
      <c r="E229" s="39" t="s">
        <v>52</v>
      </c>
    </row>
    <row r="230" spans="1:5" ht="12.75">
      <c r="A230" s="35" t="s">
        <v>57</v>
      </c>
      <c r="E230" s="40" t="s">
        <v>52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252</v>
      </c>
      <c s="34" t="s">
        <v>253</v>
      </c>
      <c s="35" t="s">
        <v>52</v>
      </c>
      <c s="6" t="s">
        <v>254</v>
      </c>
      <c s="36" t="s">
        <v>54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255</v>
      </c>
    </row>
    <row r="234" spans="1:5" ht="12.75">
      <c r="A234" s="35" t="s">
        <v>57</v>
      </c>
      <c r="E234" s="40" t="s">
        <v>52</v>
      </c>
    </row>
    <row r="235" spans="1:5" ht="12.75">
      <c r="A235" t="s">
        <v>59</v>
      </c>
      <c r="E235" s="39" t="s">
        <v>60</v>
      </c>
    </row>
    <row r="236" spans="1:13" ht="12.75">
      <c r="A236" t="s">
        <v>46</v>
      </c>
      <c r="C236" s="31" t="s">
        <v>256</v>
      </c>
      <c r="E236" s="33" t="s">
        <v>257</v>
      </c>
      <c r="J236" s="32">
        <f>0</f>
      </c>
      <c s="32">
        <f>0</f>
      </c>
      <c s="32">
        <f>0+L237+L241+L245+L249</f>
      </c>
      <c s="32">
        <f>0+M237+M241+M245+M249</f>
      </c>
    </row>
    <row r="237" spans="1:16" ht="25.5">
      <c r="A237" t="s">
        <v>49</v>
      </c>
      <c s="34" t="s">
        <v>258</v>
      </c>
      <c s="34" t="s">
        <v>259</v>
      </c>
      <c s="35" t="s">
        <v>52</v>
      </c>
      <c s="6" t="s">
        <v>260</v>
      </c>
      <c s="36" t="s">
        <v>54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52</v>
      </c>
    </row>
    <row r="239" spans="1:5" ht="12.75">
      <c r="A239" s="35" t="s">
        <v>57</v>
      </c>
      <c r="E239" s="40" t="s">
        <v>81</v>
      </c>
    </row>
    <row r="240" spans="1:5" ht="12.75">
      <c r="A240" t="s">
        <v>59</v>
      </c>
      <c r="E240" s="39" t="s">
        <v>60</v>
      </c>
    </row>
    <row r="241" spans="1:16" ht="25.5">
      <c r="A241" t="s">
        <v>49</v>
      </c>
      <c s="34" t="s">
        <v>261</v>
      </c>
      <c s="34" t="s">
        <v>262</v>
      </c>
      <c s="35" t="s">
        <v>52</v>
      </c>
      <c s="6" t="s">
        <v>263</v>
      </c>
      <c s="36" t="s">
        <v>54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27</v>
      </c>
    </row>
    <row r="242" spans="1:5" ht="12.75">
      <c r="A242" s="35" t="s">
        <v>56</v>
      </c>
      <c r="E242" s="39" t="s">
        <v>52</v>
      </c>
    </row>
    <row r="243" spans="1:5" ht="12.75">
      <c r="A243" s="35" t="s">
        <v>57</v>
      </c>
      <c r="E243" s="40" t="s">
        <v>81</v>
      </c>
    </row>
    <row r="244" spans="1:5" ht="12.75">
      <c r="A244" t="s">
        <v>59</v>
      </c>
      <c r="E244" s="39" t="s">
        <v>60</v>
      </c>
    </row>
    <row r="245" spans="1:16" ht="25.5">
      <c r="A245" t="s">
        <v>49</v>
      </c>
      <c s="34" t="s">
        <v>264</v>
      </c>
      <c s="34" t="s">
        <v>265</v>
      </c>
      <c s="35" t="s">
        <v>52</v>
      </c>
      <c s="6" t="s">
        <v>266</v>
      </c>
      <c s="36" t="s">
        <v>54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52</v>
      </c>
    </row>
    <row r="247" spans="1:5" ht="12.75">
      <c r="A247" s="35" t="s">
        <v>57</v>
      </c>
      <c r="E247" s="40" t="s">
        <v>267</v>
      </c>
    </row>
    <row r="248" spans="1:5" ht="12.75">
      <c r="A248" t="s">
        <v>59</v>
      </c>
      <c r="E248" s="39" t="s">
        <v>60</v>
      </c>
    </row>
    <row r="249" spans="1:16" ht="25.5">
      <c r="A249" t="s">
        <v>49</v>
      </c>
      <c s="34" t="s">
        <v>268</v>
      </c>
      <c s="34" t="s">
        <v>269</v>
      </c>
      <c s="35" t="s">
        <v>52</v>
      </c>
      <c s="6" t="s">
        <v>270</v>
      </c>
      <c s="36" t="s">
        <v>54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27</v>
      </c>
    </row>
    <row r="250" spans="1:5" ht="12.75">
      <c r="A250" s="35" t="s">
        <v>56</v>
      </c>
      <c r="E250" s="39" t="s">
        <v>52</v>
      </c>
    </row>
    <row r="251" spans="1:5" ht="12.75">
      <c r="A251" s="35" t="s">
        <v>57</v>
      </c>
      <c r="E251" s="40" t="s">
        <v>267</v>
      </c>
    </row>
    <row r="252" spans="1:5" ht="12.75">
      <c r="A252" t="s">
        <v>59</v>
      </c>
      <c r="E252" s="39" t="s">
        <v>60</v>
      </c>
    </row>
    <row r="253" spans="1:13" ht="12.75">
      <c r="A253" t="s">
        <v>46</v>
      </c>
      <c r="C253" s="31" t="s">
        <v>271</v>
      </c>
      <c r="E253" s="33" t="s">
        <v>272</v>
      </c>
      <c r="J253" s="32">
        <f>0</f>
      </c>
      <c s="32">
        <f>0</f>
      </c>
      <c s="32">
        <f>0+L254+L258+L262+L266+L270+L274+L278+L282+L286+L290+L294</f>
      </c>
      <c s="32">
        <f>0+M254+M258+M262+M266+M270+M274+M278+M282+M286+M290+M294</f>
      </c>
    </row>
    <row r="254" spans="1:16" ht="25.5">
      <c r="A254" t="s">
        <v>49</v>
      </c>
      <c s="34" t="s">
        <v>273</v>
      </c>
      <c s="34" t="s">
        <v>274</v>
      </c>
      <c s="35" t="s">
        <v>52</v>
      </c>
      <c s="6" t="s">
        <v>275</v>
      </c>
      <c s="36" t="s">
        <v>54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55</v>
      </c>
      <c>
        <f>(M254*21)/100</f>
      </c>
      <c t="s">
        <v>27</v>
      </c>
    </row>
    <row r="255" spans="1:5" ht="12.75">
      <c r="A255" s="35" t="s">
        <v>56</v>
      </c>
      <c r="E255" s="39" t="s">
        <v>52</v>
      </c>
    </row>
    <row r="256" spans="1:5" ht="12.75">
      <c r="A256" s="35" t="s">
        <v>57</v>
      </c>
      <c r="E256" s="40" t="s">
        <v>276</v>
      </c>
    </row>
    <row r="257" spans="1:5" ht="12.75">
      <c r="A257" t="s">
        <v>59</v>
      </c>
      <c r="E257" s="39" t="s">
        <v>60</v>
      </c>
    </row>
    <row r="258" spans="1:16" ht="25.5">
      <c r="A258" t="s">
        <v>49</v>
      </c>
      <c s="34" t="s">
        <v>277</v>
      </c>
      <c s="34" t="s">
        <v>278</v>
      </c>
      <c s="35" t="s">
        <v>52</v>
      </c>
      <c s="6" t="s">
        <v>279</v>
      </c>
      <c s="36" t="s">
        <v>280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12.75">
      <c r="A260" s="35" t="s">
        <v>57</v>
      </c>
      <c r="E260" s="40" t="s">
        <v>276</v>
      </c>
    </row>
    <row r="261" spans="1:5" ht="12.75">
      <c r="A261" t="s">
        <v>59</v>
      </c>
      <c r="E261" s="39" t="s">
        <v>281</v>
      </c>
    </row>
    <row r="262" spans="1:16" ht="12.75">
      <c r="A262" t="s">
        <v>49</v>
      </c>
      <c s="34" t="s">
        <v>282</v>
      </c>
      <c s="34" t="s">
        <v>283</v>
      </c>
      <c s="35" t="s">
        <v>52</v>
      </c>
      <c s="6" t="s">
        <v>284</v>
      </c>
      <c s="36" t="s">
        <v>155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27</v>
      </c>
    </row>
    <row r="263" spans="1:5" ht="12.75">
      <c r="A263" s="35" t="s">
        <v>56</v>
      </c>
      <c r="E263" s="39" t="s">
        <v>52</v>
      </c>
    </row>
    <row r="264" spans="1:5" ht="12.75">
      <c r="A264" s="35" t="s">
        <v>57</v>
      </c>
      <c r="E264" s="40" t="s">
        <v>276</v>
      </c>
    </row>
    <row r="265" spans="1:5" ht="12.75">
      <c r="A265" t="s">
        <v>59</v>
      </c>
      <c r="E265" s="39" t="s">
        <v>60</v>
      </c>
    </row>
    <row r="266" spans="1:16" ht="12.75">
      <c r="A266" t="s">
        <v>49</v>
      </c>
      <c s="34" t="s">
        <v>285</v>
      </c>
      <c s="34" t="s">
        <v>286</v>
      </c>
      <c s="35" t="s">
        <v>52</v>
      </c>
      <c s="6" t="s">
        <v>287</v>
      </c>
      <c s="36" t="s">
        <v>155</v>
      </c>
      <c s="37">
        <v>8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12.75">
      <c r="A267" s="35" t="s">
        <v>56</v>
      </c>
      <c r="E267" s="39" t="s">
        <v>52</v>
      </c>
    </row>
    <row r="268" spans="1:5" ht="12.75">
      <c r="A268" s="35" t="s">
        <v>57</v>
      </c>
      <c r="E268" s="40" t="s">
        <v>276</v>
      </c>
    </row>
    <row r="269" spans="1:5" ht="12.75">
      <c r="A269" t="s">
        <v>59</v>
      </c>
      <c r="E269" s="39" t="s">
        <v>60</v>
      </c>
    </row>
    <row r="270" spans="1:16" ht="25.5">
      <c r="A270" t="s">
        <v>49</v>
      </c>
      <c s="34" t="s">
        <v>288</v>
      </c>
      <c s="34" t="s">
        <v>289</v>
      </c>
      <c s="35" t="s">
        <v>52</v>
      </c>
      <c s="6" t="s">
        <v>290</v>
      </c>
      <c s="36" t="s">
        <v>280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27</v>
      </c>
    </row>
    <row r="271" spans="1:5" ht="12.75">
      <c r="A271" s="35" t="s">
        <v>56</v>
      </c>
      <c r="E271" s="39" t="s">
        <v>52</v>
      </c>
    </row>
    <row r="272" spans="1:5" ht="12.75">
      <c r="A272" s="35" t="s">
        <v>57</v>
      </c>
      <c r="E272" s="40" t="s">
        <v>276</v>
      </c>
    </row>
    <row r="273" spans="1:5" ht="12.75">
      <c r="A273" t="s">
        <v>59</v>
      </c>
      <c r="E273" s="39" t="s">
        <v>60</v>
      </c>
    </row>
    <row r="274" spans="1:16" ht="12.75">
      <c r="A274" t="s">
        <v>49</v>
      </c>
      <c s="34" t="s">
        <v>291</v>
      </c>
      <c s="34" t="s">
        <v>292</v>
      </c>
      <c s="35" t="s">
        <v>52</v>
      </c>
      <c s="6" t="s">
        <v>293</v>
      </c>
      <c s="36" t="s">
        <v>54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52</v>
      </c>
    </row>
    <row r="276" spans="1:5" ht="12.75">
      <c r="A276" s="35" t="s">
        <v>57</v>
      </c>
      <c r="E276" s="40" t="s">
        <v>276</v>
      </c>
    </row>
    <row r="277" spans="1:5" ht="12.75">
      <c r="A277" t="s">
        <v>59</v>
      </c>
      <c r="E277" s="39" t="s">
        <v>60</v>
      </c>
    </row>
    <row r="278" spans="1:16" ht="12.75">
      <c r="A278" t="s">
        <v>49</v>
      </c>
      <c s="34" t="s">
        <v>294</v>
      </c>
      <c s="34" t="s">
        <v>295</v>
      </c>
      <c s="35" t="s">
        <v>52</v>
      </c>
      <c s="6" t="s">
        <v>296</v>
      </c>
      <c s="36" t="s">
        <v>54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27</v>
      </c>
    </row>
    <row r="279" spans="1:5" ht="12.75">
      <c r="A279" s="35" t="s">
        <v>56</v>
      </c>
      <c r="E279" s="39" t="s">
        <v>52</v>
      </c>
    </row>
    <row r="280" spans="1:5" ht="12.75">
      <c r="A280" s="35" t="s">
        <v>57</v>
      </c>
      <c r="E280" s="40" t="s">
        <v>276</v>
      </c>
    </row>
    <row r="281" spans="1:5" ht="12.75">
      <c r="A281" t="s">
        <v>59</v>
      </c>
      <c r="E281" s="39" t="s">
        <v>60</v>
      </c>
    </row>
    <row r="282" spans="1:16" ht="25.5">
      <c r="A282" t="s">
        <v>49</v>
      </c>
      <c s="34" t="s">
        <v>297</v>
      </c>
      <c s="34" t="s">
        <v>298</v>
      </c>
      <c s="35" t="s">
        <v>52</v>
      </c>
      <c s="6" t="s">
        <v>299</v>
      </c>
      <c s="36" t="s">
        <v>54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27</v>
      </c>
    </row>
    <row r="283" spans="1:5" ht="12.75">
      <c r="A283" s="35" t="s">
        <v>56</v>
      </c>
      <c r="E283" s="39" t="s">
        <v>52</v>
      </c>
    </row>
    <row r="284" spans="1:5" ht="12.75">
      <c r="A284" s="35" t="s">
        <v>57</v>
      </c>
      <c r="E284" s="40" t="s">
        <v>276</v>
      </c>
    </row>
    <row r="285" spans="1:5" ht="12.75">
      <c r="A285" t="s">
        <v>59</v>
      </c>
      <c r="E285" s="39" t="s">
        <v>60</v>
      </c>
    </row>
    <row r="286" spans="1:16" ht="12.75">
      <c r="A286" t="s">
        <v>49</v>
      </c>
      <c s="34" t="s">
        <v>300</v>
      </c>
      <c s="34" t="s">
        <v>301</v>
      </c>
      <c s="35" t="s">
        <v>52</v>
      </c>
      <c s="6" t="s">
        <v>302</v>
      </c>
      <c s="36" t="s">
        <v>54</v>
      </c>
      <c s="37">
        <v>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55</v>
      </c>
      <c>
        <f>(M286*21)/100</f>
      </c>
      <c t="s">
        <v>27</v>
      </c>
    </row>
    <row r="287" spans="1:5" ht="12.75">
      <c r="A287" s="35" t="s">
        <v>56</v>
      </c>
      <c r="E287" s="39" t="s">
        <v>52</v>
      </c>
    </row>
    <row r="288" spans="1:5" ht="12.75">
      <c r="A288" s="35" t="s">
        <v>57</v>
      </c>
      <c r="E288" s="40" t="s">
        <v>276</v>
      </c>
    </row>
    <row r="289" spans="1:5" ht="12.75">
      <c r="A289" t="s">
        <v>59</v>
      </c>
      <c r="E289" s="39" t="s">
        <v>60</v>
      </c>
    </row>
    <row r="290" spans="1:16" ht="25.5">
      <c r="A290" t="s">
        <v>49</v>
      </c>
      <c s="34" t="s">
        <v>303</v>
      </c>
      <c s="34" t="s">
        <v>304</v>
      </c>
      <c s="35" t="s">
        <v>52</v>
      </c>
      <c s="6" t="s">
        <v>305</v>
      </c>
      <c s="36" t="s">
        <v>54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55</v>
      </c>
      <c>
        <f>(M290*21)/100</f>
      </c>
      <c t="s">
        <v>27</v>
      </c>
    </row>
    <row r="291" spans="1:5" ht="12.75">
      <c r="A291" s="35" t="s">
        <v>56</v>
      </c>
      <c r="E291" s="39" t="s">
        <v>52</v>
      </c>
    </row>
    <row r="292" spans="1:5" ht="12.75">
      <c r="A292" s="35" t="s">
        <v>57</v>
      </c>
      <c r="E292" s="40" t="s">
        <v>276</v>
      </c>
    </row>
    <row r="293" spans="1:5" ht="12.75">
      <c r="A293" t="s">
        <v>59</v>
      </c>
      <c r="E293" s="39" t="s">
        <v>60</v>
      </c>
    </row>
    <row r="294" spans="1:16" ht="12.75">
      <c r="A294" t="s">
        <v>49</v>
      </c>
      <c s="34" t="s">
        <v>306</v>
      </c>
      <c s="34" t="s">
        <v>250</v>
      </c>
      <c s="35" t="s">
        <v>52</v>
      </c>
      <c s="6" t="s">
        <v>251</v>
      </c>
      <c s="36" t="s">
        <v>242</v>
      </c>
      <c s="37">
        <v>80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27</v>
      </c>
    </row>
    <row r="295" spans="1:5" ht="12.75">
      <c r="A295" s="35" t="s">
        <v>56</v>
      </c>
      <c r="E295" s="39" t="s">
        <v>52</v>
      </c>
    </row>
    <row r="296" spans="1:5" ht="12.75">
      <c r="A296" s="35" t="s">
        <v>57</v>
      </c>
      <c r="E296" s="40" t="s">
        <v>276</v>
      </c>
    </row>
    <row r="297" spans="1:5" ht="12.75">
      <c r="A297" t="s">
        <v>59</v>
      </c>
      <c r="E297" s="39" t="s">
        <v>60</v>
      </c>
    </row>
    <row r="298" spans="1:13" ht="12.75">
      <c r="A298" t="s">
        <v>46</v>
      </c>
      <c r="C298" s="31" t="s">
        <v>307</v>
      </c>
      <c r="E298" s="33" t="s">
        <v>308</v>
      </c>
      <c r="J298" s="32">
        <f>0</f>
      </c>
      <c s="32">
        <f>0</f>
      </c>
      <c s="32">
        <f>0+L299+L303+L307+L311+L315+L319+L323+L327+L331+L335+L339+L343+L347+L351+L355+L359</f>
      </c>
      <c s="32">
        <f>0+M299+M303+M307+M311+M315+M319+M323+M327+M331+M335+M339+M343+M347+M351+M355+M359</f>
      </c>
    </row>
    <row r="299" spans="1:16" ht="12.75">
      <c r="A299" t="s">
        <v>49</v>
      </c>
      <c s="34" t="s">
        <v>309</v>
      </c>
      <c s="34" t="s">
        <v>310</v>
      </c>
      <c s="35" t="s">
        <v>52</v>
      </c>
      <c s="6" t="s">
        <v>311</v>
      </c>
      <c s="36" t="s">
        <v>54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12.75">
      <c r="A300" s="35" t="s">
        <v>56</v>
      </c>
      <c r="E300" s="39" t="s">
        <v>312</v>
      </c>
    </row>
    <row r="301" spans="1:5" ht="12.75">
      <c r="A301" s="35" t="s">
        <v>57</v>
      </c>
      <c r="E301" s="40" t="s">
        <v>313</v>
      </c>
    </row>
    <row r="302" spans="1:5" ht="12.75">
      <c r="A302" t="s">
        <v>59</v>
      </c>
      <c r="E302" s="39" t="s">
        <v>60</v>
      </c>
    </row>
    <row r="303" spans="1:16" ht="12.75">
      <c r="A303" t="s">
        <v>49</v>
      </c>
      <c s="34" t="s">
        <v>314</v>
      </c>
      <c s="34" t="s">
        <v>315</v>
      </c>
      <c s="35" t="s">
        <v>52</v>
      </c>
      <c s="6" t="s">
        <v>316</v>
      </c>
      <c s="36" t="s">
        <v>54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12.75">
      <c r="A304" s="35" t="s">
        <v>56</v>
      </c>
      <c r="E304" s="39" t="s">
        <v>312</v>
      </c>
    </row>
    <row r="305" spans="1:5" ht="12.75">
      <c r="A305" s="35" t="s">
        <v>57</v>
      </c>
      <c r="E305" s="40" t="s">
        <v>313</v>
      </c>
    </row>
    <row r="306" spans="1:5" ht="12.75">
      <c r="A306" t="s">
        <v>59</v>
      </c>
      <c r="E306" s="39" t="s">
        <v>60</v>
      </c>
    </row>
    <row r="307" spans="1:16" ht="12.75">
      <c r="A307" t="s">
        <v>49</v>
      </c>
      <c s="34" t="s">
        <v>317</v>
      </c>
      <c s="34" t="s">
        <v>318</v>
      </c>
      <c s="35" t="s">
        <v>52</v>
      </c>
      <c s="6" t="s">
        <v>319</v>
      </c>
      <c s="36" t="s">
        <v>54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55</v>
      </c>
      <c>
        <f>(M307*21)/100</f>
      </c>
      <c t="s">
        <v>27</v>
      </c>
    </row>
    <row r="308" spans="1:5" ht="12.75">
      <c r="A308" s="35" t="s">
        <v>56</v>
      </c>
      <c r="E308" s="39" t="s">
        <v>320</v>
      </c>
    </row>
    <row r="309" spans="1:5" ht="12.75">
      <c r="A309" s="35" t="s">
        <v>57</v>
      </c>
      <c r="E309" s="40" t="s">
        <v>313</v>
      </c>
    </row>
    <row r="310" spans="1:5" ht="12.75">
      <c r="A310" t="s">
        <v>59</v>
      </c>
      <c r="E310" s="39" t="s">
        <v>60</v>
      </c>
    </row>
    <row r="311" spans="1:16" ht="12.75">
      <c r="A311" t="s">
        <v>49</v>
      </c>
      <c s="34" t="s">
        <v>321</v>
      </c>
      <c s="34" t="s">
        <v>322</v>
      </c>
      <c s="35" t="s">
        <v>52</v>
      </c>
      <c s="6" t="s">
        <v>323</v>
      </c>
      <c s="36" t="s">
        <v>54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55</v>
      </c>
      <c>
        <f>(M311*21)/100</f>
      </c>
      <c t="s">
        <v>27</v>
      </c>
    </row>
    <row r="312" spans="1:5" ht="12.75">
      <c r="A312" s="35" t="s">
        <v>56</v>
      </c>
      <c r="E312" s="39" t="s">
        <v>320</v>
      </c>
    </row>
    <row r="313" spans="1:5" ht="12.75">
      <c r="A313" s="35" t="s">
        <v>57</v>
      </c>
      <c r="E313" s="40" t="s">
        <v>313</v>
      </c>
    </row>
    <row r="314" spans="1:5" ht="12.75">
      <c r="A314" t="s">
        <v>59</v>
      </c>
      <c r="E314" s="39" t="s">
        <v>60</v>
      </c>
    </row>
    <row r="315" spans="1:16" ht="12.75">
      <c r="A315" t="s">
        <v>49</v>
      </c>
      <c s="34" t="s">
        <v>324</v>
      </c>
      <c s="34" t="s">
        <v>325</v>
      </c>
      <c s="35" t="s">
        <v>52</v>
      </c>
      <c s="6" t="s">
        <v>326</v>
      </c>
      <c s="36" t="s">
        <v>54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27</v>
      </c>
    </row>
    <row r="316" spans="1:5" ht="12.75">
      <c r="A316" s="35" t="s">
        <v>56</v>
      </c>
      <c r="E316" s="39" t="s">
        <v>327</v>
      </c>
    </row>
    <row r="317" spans="1:5" ht="12.75">
      <c r="A317" s="35" t="s">
        <v>57</v>
      </c>
      <c r="E317" s="40" t="s">
        <v>313</v>
      </c>
    </row>
    <row r="318" spans="1:5" ht="12.75">
      <c r="A318" t="s">
        <v>59</v>
      </c>
      <c r="E318" s="39" t="s">
        <v>60</v>
      </c>
    </row>
    <row r="319" spans="1:16" ht="12.75">
      <c r="A319" t="s">
        <v>49</v>
      </c>
      <c s="34" t="s">
        <v>328</v>
      </c>
      <c s="34" t="s">
        <v>329</v>
      </c>
      <c s="35" t="s">
        <v>52</v>
      </c>
      <c s="6" t="s">
        <v>330</v>
      </c>
      <c s="36" t="s">
        <v>54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27</v>
      </c>
    </row>
    <row r="320" spans="1:5" ht="12.75">
      <c r="A320" s="35" t="s">
        <v>56</v>
      </c>
      <c r="E320" s="39" t="s">
        <v>327</v>
      </c>
    </row>
    <row r="321" spans="1:5" ht="12.75">
      <c r="A321" s="35" t="s">
        <v>57</v>
      </c>
      <c r="E321" s="40" t="s">
        <v>313</v>
      </c>
    </row>
    <row r="322" spans="1:5" ht="12.75">
      <c r="A322" t="s">
        <v>59</v>
      </c>
      <c r="E322" s="39" t="s">
        <v>60</v>
      </c>
    </row>
    <row r="323" spans="1:16" ht="12.75">
      <c r="A323" t="s">
        <v>49</v>
      </c>
      <c s="34" t="s">
        <v>331</v>
      </c>
      <c s="34" t="s">
        <v>332</v>
      </c>
      <c s="35" t="s">
        <v>52</v>
      </c>
      <c s="6" t="s">
        <v>333</v>
      </c>
      <c s="36" t="s">
        <v>54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334</v>
      </c>
      <c>
        <f>(M323*21)/100</f>
      </c>
      <c t="s">
        <v>27</v>
      </c>
    </row>
    <row r="324" spans="1:5" ht="12.75">
      <c r="A324" s="35" t="s">
        <v>56</v>
      </c>
      <c r="E324" s="39" t="s">
        <v>335</v>
      </c>
    </row>
    <row r="325" spans="1:5" ht="12.75">
      <c r="A325" s="35" t="s">
        <v>57</v>
      </c>
      <c r="E325" s="40" t="s">
        <v>313</v>
      </c>
    </row>
    <row r="326" spans="1:5" ht="89.25">
      <c r="A326" t="s">
        <v>59</v>
      </c>
      <c r="E326" s="39" t="s">
        <v>336</v>
      </c>
    </row>
    <row r="327" spans="1:16" ht="12.75">
      <c r="A327" t="s">
        <v>49</v>
      </c>
      <c s="34" t="s">
        <v>337</v>
      </c>
      <c s="34" t="s">
        <v>338</v>
      </c>
      <c s="35" t="s">
        <v>52</v>
      </c>
      <c s="6" t="s">
        <v>339</v>
      </c>
      <c s="36" t="s">
        <v>54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334</v>
      </c>
      <c>
        <f>(M327*21)/100</f>
      </c>
      <c t="s">
        <v>27</v>
      </c>
    </row>
    <row r="328" spans="1:5" ht="12.75">
      <c r="A328" s="35" t="s">
        <v>56</v>
      </c>
      <c r="E328" s="39" t="s">
        <v>335</v>
      </c>
    </row>
    <row r="329" spans="1:5" ht="12.75">
      <c r="A329" s="35" t="s">
        <v>57</v>
      </c>
      <c r="E329" s="40" t="s">
        <v>313</v>
      </c>
    </row>
    <row r="330" spans="1:5" ht="114.75">
      <c r="A330" t="s">
        <v>59</v>
      </c>
      <c r="E330" s="39" t="s">
        <v>340</v>
      </c>
    </row>
    <row r="331" spans="1:16" ht="25.5">
      <c r="A331" t="s">
        <v>49</v>
      </c>
      <c s="34" t="s">
        <v>341</v>
      </c>
      <c s="34" t="s">
        <v>342</v>
      </c>
      <c s="35" t="s">
        <v>52</v>
      </c>
      <c s="6" t="s">
        <v>343</v>
      </c>
      <c s="36" t="s">
        <v>54</v>
      </c>
      <c s="37">
        <v>4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334</v>
      </c>
      <c>
        <f>(M331*21)/100</f>
      </c>
      <c t="s">
        <v>27</v>
      </c>
    </row>
    <row r="332" spans="1:5" ht="12.75">
      <c r="A332" s="35" t="s">
        <v>56</v>
      </c>
      <c r="E332" s="39" t="s">
        <v>344</v>
      </c>
    </row>
    <row r="333" spans="1:5" ht="12.75">
      <c r="A333" s="35" t="s">
        <v>57</v>
      </c>
      <c r="E333" s="40" t="s">
        <v>313</v>
      </c>
    </row>
    <row r="334" spans="1:5" ht="89.25">
      <c r="A334" t="s">
        <v>59</v>
      </c>
      <c r="E334" s="39" t="s">
        <v>345</v>
      </c>
    </row>
    <row r="335" spans="1:16" ht="25.5">
      <c r="A335" t="s">
        <v>49</v>
      </c>
      <c s="34" t="s">
        <v>346</v>
      </c>
      <c s="34" t="s">
        <v>347</v>
      </c>
      <c s="35" t="s">
        <v>52</v>
      </c>
      <c s="6" t="s">
        <v>348</v>
      </c>
      <c s="36" t="s">
        <v>54</v>
      </c>
      <c s="37">
        <v>4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334</v>
      </c>
      <c>
        <f>(M335*21)/100</f>
      </c>
      <c t="s">
        <v>27</v>
      </c>
    </row>
    <row r="336" spans="1:5" ht="12.75">
      <c r="A336" s="35" t="s">
        <v>56</v>
      </c>
      <c r="E336" s="39" t="s">
        <v>344</v>
      </c>
    </row>
    <row r="337" spans="1:5" ht="12.75">
      <c r="A337" s="35" t="s">
        <v>57</v>
      </c>
      <c r="E337" s="40" t="s">
        <v>313</v>
      </c>
    </row>
    <row r="338" spans="1:5" ht="102">
      <c r="A338" t="s">
        <v>59</v>
      </c>
      <c r="E338" s="39" t="s">
        <v>349</v>
      </c>
    </row>
    <row r="339" spans="1:16" ht="12.75">
      <c r="A339" t="s">
        <v>49</v>
      </c>
      <c s="34" t="s">
        <v>350</v>
      </c>
      <c s="34" t="s">
        <v>351</v>
      </c>
      <c s="35" t="s">
        <v>52</v>
      </c>
      <c s="6" t="s">
        <v>352</v>
      </c>
      <c s="36" t="s">
        <v>54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55</v>
      </c>
      <c>
        <f>(M339*21)/100</f>
      </c>
      <c t="s">
        <v>27</v>
      </c>
    </row>
    <row r="340" spans="1:5" ht="12.75">
      <c r="A340" s="35" t="s">
        <v>56</v>
      </c>
      <c r="E340" s="39" t="s">
        <v>52</v>
      </c>
    </row>
    <row r="341" spans="1:5" ht="12.75">
      <c r="A341" s="35" t="s">
        <v>57</v>
      </c>
      <c r="E341" s="40" t="s">
        <v>313</v>
      </c>
    </row>
    <row r="342" spans="1:5" ht="12.75">
      <c r="A342" t="s">
        <v>59</v>
      </c>
      <c r="E342" s="39" t="s">
        <v>60</v>
      </c>
    </row>
    <row r="343" spans="1:16" ht="12.75">
      <c r="A343" t="s">
        <v>49</v>
      </c>
      <c s="34" t="s">
        <v>353</v>
      </c>
      <c s="34" t="s">
        <v>354</v>
      </c>
      <c s="35" t="s">
        <v>52</v>
      </c>
      <c s="6" t="s">
        <v>355</v>
      </c>
      <c s="36" t="s">
        <v>54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27</v>
      </c>
    </row>
    <row r="344" spans="1:5" ht="12.75">
      <c r="A344" s="35" t="s">
        <v>56</v>
      </c>
      <c r="E344" s="39" t="s">
        <v>52</v>
      </c>
    </row>
    <row r="345" spans="1:5" ht="12.75">
      <c r="A345" s="35" t="s">
        <v>57</v>
      </c>
      <c r="E345" s="40" t="s">
        <v>313</v>
      </c>
    </row>
    <row r="346" spans="1:5" ht="12.75">
      <c r="A346" t="s">
        <v>59</v>
      </c>
      <c r="E346" s="39" t="s">
        <v>60</v>
      </c>
    </row>
    <row r="347" spans="1:16" ht="12.75">
      <c r="A347" t="s">
        <v>49</v>
      </c>
      <c s="34" t="s">
        <v>356</v>
      </c>
      <c s="34" t="s">
        <v>357</v>
      </c>
      <c s="35" t="s">
        <v>52</v>
      </c>
      <c s="6" t="s">
        <v>358</v>
      </c>
      <c s="36" t="s">
        <v>54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55</v>
      </c>
      <c>
        <f>(M347*21)/100</f>
      </c>
      <c t="s">
        <v>27</v>
      </c>
    </row>
    <row r="348" spans="1:5" ht="12.75">
      <c r="A348" s="35" t="s">
        <v>56</v>
      </c>
      <c r="E348" s="39" t="s">
        <v>359</v>
      </c>
    </row>
    <row r="349" spans="1:5" ht="12.75">
      <c r="A349" s="35" t="s">
        <v>57</v>
      </c>
      <c r="E349" s="40" t="s">
        <v>102</v>
      </c>
    </row>
    <row r="350" spans="1:5" ht="12.75">
      <c r="A350" t="s">
        <v>59</v>
      </c>
      <c r="E350" s="39" t="s">
        <v>60</v>
      </c>
    </row>
    <row r="351" spans="1:16" ht="12.75">
      <c r="A351" t="s">
        <v>49</v>
      </c>
      <c s="34" t="s">
        <v>360</v>
      </c>
      <c s="34" t="s">
        <v>361</v>
      </c>
      <c s="35" t="s">
        <v>52</v>
      </c>
      <c s="6" t="s">
        <v>362</v>
      </c>
      <c s="36" t="s">
        <v>54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27</v>
      </c>
    </row>
    <row r="352" spans="1:5" ht="12.75">
      <c r="A352" s="35" t="s">
        <v>56</v>
      </c>
      <c r="E352" s="39" t="s">
        <v>359</v>
      </c>
    </row>
    <row r="353" spans="1:5" ht="12.75">
      <c r="A353" s="35" t="s">
        <v>57</v>
      </c>
      <c r="E353" s="40" t="s">
        <v>102</v>
      </c>
    </row>
    <row r="354" spans="1:5" ht="12.75">
      <c r="A354" t="s">
        <v>59</v>
      </c>
      <c r="E354" s="39" t="s">
        <v>60</v>
      </c>
    </row>
    <row r="355" spans="1:16" ht="12.75">
      <c r="A355" t="s">
        <v>49</v>
      </c>
      <c s="34" t="s">
        <v>363</v>
      </c>
      <c s="34" t="s">
        <v>364</v>
      </c>
      <c s="35" t="s">
        <v>52</v>
      </c>
      <c s="6" t="s">
        <v>365</v>
      </c>
      <c s="36" t="s">
        <v>54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27</v>
      </c>
    </row>
    <row r="356" spans="1:5" ht="12.75">
      <c r="A356" s="35" t="s">
        <v>56</v>
      </c>
      <c r="E356" s="39" t="s">
        <v>366</v>
      </c>
    </row>
    <row r="357" spans="1:5" ht="12.75">
      <c r="A357" s="35" t="s">
        <v>57</v>
      </c>
      <c r="E357" s="40" t="s">
        <v>102</v>
      </c>
    </row>
    <row r="358" spans="1:5" ht="12.75">
      <c r="A358" t="s">
        <v>59</v>
      </c>
      <c r="E358" s="39" t="s">
        <v>60</v>
      </c>
    </row>
    <row r="359" spans="1:16" ht="12.75">
      <c r="A359" t="s">
        <v>49</v>
      </c>
      <c s="34" t="s">
        <v>367</v>
      </c>
      <c s="34" t="s">
        <v>368</v>
      </c>
      <c s="35" t="s">
        <v>52</v>
      </c>
      <c s="6" t="s">
        <v>369</v>
      </c>
      <c s="36" t="s">
        <v>54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55</v>
      </c>
      <c>
        <f>(M359*21)/100</f>
      </c>
      <c t="s">
        <v>27</v>
      </c>
    </row>
    <row r="360" spans="1:5" ht="12.75">
      <c r="A360" s="35" t="s">
        <v>56</v>
      </c>
      <c r="E360" s="39" t="s">
        <v>366</v>
      </c>
    </row>
    <row r="361" spans="1:5" ht="12.75">
      <c r="A361" s="35" t="s">
        <v>57</v>
      </c>
      <c r="E361" s="40" t="s">
        <v>102</v>
      </c>
    </row>
    <row r="362" spans="1:5" ht="12.75">
      <c r="A362" t="s">
        <v>59</v>
      </c>
      <c r="E362" s="39" t="s">
        <v>60</v>
      </c>
    </row>
    <row r="363" spans="1:13" ht="12.75">
      <c r="A363" t="s">
        <v>46</v>
      </c>
      <c r="C363" s="31" t="s">
        <v>370</v>
      </c>
      <c r="E363" s="33" t="s">
        <v>371</v>
      </c>
      <c r="J363" s="32">
        <f>0</f>
      </c>
      <c s="32">
        <f>0</f>
      </c>
      <c s="32">
        <f>0+L364+L368+L372+L376+L380</f>
      </c>
      <c s="32">
        <f>0+M364+M368+M372+M376+M380</f>
      </c>
    </row>
    <row r="364" spans="1:16" ht="25.5">
      <c r="A364" t="s">
        <v>49</v>
      </c>
      <c s="34" t="s">
        <v>372</v>
      </c>
      <c s="34" t="s">
        <v>373</v>
      </c>
      <c s="35" t="s">
        <v>52</v>
      </c>
      <c s="6" t="s">
        <v>374</v>
      </c>
      <c s="36" t="s">
        <v>375</v>
      </c>
      <c s="37">
        <v>1.5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55</v>
      </c>
      <c>
        <f>(M364*21)/100</f>
      </c>
      <c t="s">
        <v>27</v>
      </c>
    </row>
    <row r="365" spans="1:5" ht="12.75">
      <c r="A365" s="35" t="s">
        <v>56</v>
      </c>
      <c r="E365" s="39" t="s">
        <v>376</v>
      </c>
    </row>
    <row r="366" spans="1:5" ht="12.75">
      <c r="A366" s="35" t="s">
        <v>57</v>
      </c>
      <c r="E366" s="40" t="s">
        <v>52</v>
      </c>
    </row>
    <row r="367" spans="1:5" ht="12.75">
      <c r="A367" t="s">
        <v>59</v>
      </c>
      <c r="E367" s="39" t="s">
        <v>60</v>
      </c>
    </row>
    <row r="368" spans="1:16" ht="25.5">
      <c r="A368" t="s">
        <v>49</v>
      </c>
      <c s="34" t="s">
        <v>27</v>
      </c>
      <c s="34" t="s">
        <v>377</v>
      </c>
      <c s="35" t="s">
        <v>52</v>
      </c>
      <c s="6" t="s">
        <v>378</v>
      </c>
      <c s="36" t="s">
        <v>375</v>
      </c>
      <c s="37">
        <v>4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55</v>
      </c>
      <c>
        <f>(M368*21)/100</f>
      </c>
      <c t="s">
        <v>27</v>
      </c>
    </row>
    <row r="369" spans="1:5" ht="12.75">
      <c r="A369" s="35" t="s">
        <v>56</v>
      </c>
      <c r="E369" s="39" t="s">
        <v>379</v>
      </c>
    </row>
    <row r="370" spans="1:5" ht="12.75">
      <c r="A370" s="35" t="s">
        <v>57</v>
      </c>
      <c r="E370" s="40" t="s">
        <v>380</v>
      </c>
    </row>
    <row r="371" spans="1:5" ht="12.75">
      <c r="A371" t="s">
        <v>59</v>
      </c>
      <c r="E371" s="39" t="s">
        <v>60</v>
      </c>
    </row>
    <row r="372" spans="1:16" ht="25.5">
      <c r="A372" t="s">
        <v>49</v>
      </c>
      <c s="34" t="s">
        <v>26</v>
      </c>
      <c s="34" t="s">
        <v>381</v>
      </c>
      <c s="35" t="s">
        <v>52</v>
      </c>
      <c s="6" t="s">
        <v>382</v>
      </c>
      <c s="36" t="s">
        <v>375</v>
      </c>
      <c s="37">
        <v>2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55</v>
      </c>
      <c>
        <f>(M372*21)/100</f>
      </c>
      <c t="s">
        <v>27</v>
      </c>
    </row>
    <row r="373" spans="1:5" ht="12.75">
      <c r="A373" s="35" t="s">
        <v>56</v>
      </c>
      <c r="E373" s="39" t="s">
        <v>383</v>
      </c>
    </row>
    <row r="374" spans="1:5" ht="12.75">
      <c r="A374" s="35" t="s">
        <v>57</v>
      </c>
      <c r="E374" s="40" t="s">
        <v>52</v>
      </c>
    </row>
    <row r="375" spans="1:5" ht="12.75">
      <c r="A375" t="s">
        <v>59</v>
      </c>
      <c r="E375" s="39" t="s">
        <v>60</v>
      </c>
    </row>
    <row r="376" spans="1:16" ht="25.5">
      <c r="A376" t="s">
        <v>49</v>
      </c>
      <c s="34" t="s">
        <v>384</v>
      </c>
      <c s="34" t="s">
        <v>385</v>
      </c>
      <c s="35" t="s">
        <v>52</v>
      </c>
      <c s="6" t="s">
        <v>386</v>
      </c>
      <c s="36" t="s">
        <v>375</v>
      </c>
      <c s="37">
        <v>0.16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55</v>
      </c>
      <c>
        <f>(M376*21)/100</f>
      </c>
      <c t="s">
        <v>27</v>
      </c>
    </row>
    <row r="377" spans="1:5" ht="12.75">
      <c r="A377" s="35" t="s">
        <v>56</v>
      </c>
      <c r="E377" s="39" t="s">
        <v>387</v>
      </c>
    </row>
    <row r="378" spans="1:5" ht="12.75">
      <c r="A378" s="35" t="s">
        <v>57</v>
      </c>
      <c r="E378" s="40" t="s">
        <v>388</v>
      </c>
    </row>
    <row r="379" spans="1:5" ht="12.75">
      <c r="A379" t="s">
        <v>59</v>
      </c>
      <c r="E379" s="39" t="s">
        <v>60</v>
      </c>
    </row>
    <row r="380" spans="1:16" ht="12.75">
      <c r="A380" t="s">
        <v>49</v>
      </c>
      <c s="34" t="s">
        <v>389</v>
      </c>
      <c s="34" t="s">
        <v>390</v>
      </c>
      <c s="35" t="s">
        <v>52</v>
      </c>
      <c s="6" t="s">
        <v>391</v>
      </c>
      <c s="36" t="s">
        <v>392</v>
      </c>
      <c s="37">
        <v>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55</v>
      </c>
      <c>
        <f>(M380*21)/100</f>
      </c>
      <c t="s">
        <v>27</v>
      </c>
    </row>
    <row r="381" spans="1:5" ht="12.75">
      <c r="A381" s="35" t="s">
        <v>56</v>
      </c>
      <c r="E381" s="39" t="s">
        <v>52</v>
      </c>
    </row>
    <row r="382" spans="1:5" ht="12.75">
      <c r="A382" s="35" t="s">
        <v>57</v>
      </c>
      <c r="E382" s="40" t="s">
        <v>52</v>
      </c>
    </row>
    <row r="383" spans="1:5" ht="12.75">
      <c r="A383" t="s">
        <v>59</v>
      </c>
      <c r="E383" s="39" t="s">
        <v>60</v>
      </c>
    </row>
    <row r="384" spans="1:13" ht="12.75">
      <c r="A384" t="s">
        <v>46</v>
      </c>
      <c r="C384" s="31" t="s">
        <v>393</v>
      </c>
      <c r="E384" s="33" t="s">
        <v>394</v>
      </c>
      <c r="J384" s="32">
        <f>0</f>
      </c>
      <c s="32">
        <f>0</f>
      </c>
      <c s="32">
        <f>0+L385+L389+L393+L397+L401+L405+L409+L413+L417+L421+L425+L429+L433+L437</f>
      </c>
      <c s="32">
        <f>0+M385+M389+M393+M397+M401+M405+M409+M413+M417+M421+M425+M429+M433+M437</f>
      </c>
    </row>
    <row r="385" spans="1:16" ht="12.75">
      <c r="A385" t="s">
        <v>49</v>
      </c>
      <c s="34" t="s">
        <v>395</v>
      </c>
      <c s="34" t="s">
        <v>396</v>
      </c>
      <c s="35" t="s">
        <v>52</v>
      </c>
      <c s="6" t="s">
        <v>397</v>
      </c>
      <c s="36" t="s">
        <v>398</v>
      </c>
      <c s="37">
        <v>105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55</v>
      </c>
      <c>
        <f>(M385*21)/100</f>
      </c>
      <c t="s">
        <v>27</v>
      </c>
    </row>
    <row r="386" spans="1:5" ht="12.75">
      <c r="A386" s="35" t="s">
        <v>56</v>
      </c>
      <c r="E386" s="39" t="s">
        <v>52</v>
      </c>
    </row>
    <row r="387" spans="1:5" ht="12.75">
      <c r="A387" s="35" t="s">
        <v>57</v>
      </c>
      <c r="E387" s="40" t="s">
        <v>399</v>
      </c>
    </row>
    <row r="388" spans="1:5" ht="12.75">
      <c r="A388" t="s">
        <v>59</v>
      </c>
      <c r="E388" s="39" t="s">
        <v>60</v>
      </c>
    </row>
    <row r="389" spans="1:16" ht="12.75">
      <c r="A389" t="s">
        <v>49</v>
      </c>
      <c s="34" t="s">
        <v>400</v>
      </c>
      <c s="34" t="s">
        <v>401</v>
      </c>
      <c s="35" t="s">
        <v>52</v>
      </c>
      <c s="6" t="s">
        <v>402</v>
      </c>
      <c s="36" t="s">
        <v>403</v>
      </c>
      <c s="37">
        <v>84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55</v>
      </c>
      <c>
        <f>(M389*21)/100</f>
      </c>
      <c t="s">
        <v>27</v>
      </c>
    </row>
    <row r="390" spans="1:5" ht="12.75">
      <c r="A390" s="35" t="s">
        <v>56</v>
      </c>
      <c r="E390" s="39" t="s">
        <v>52</v>
      </c>
    </row>
    <row r="391" spans="1:5" ht="12.75">
      <c r="A391" s="35" t="s">
        <v>57</v>
      </c>
      <c r="E391" s="40" t="s">
        <v>399</v>
      </c>
    </row>
    <row r="392" spans="1:5" ht="12.75">
      <c r="A392" t="s">
        <v>59</v>
      </c>
      <c r="E392" s="39" t="s">
        <v>60</v>
      </c>
    </row>
    <row r="393" spans="1:16" ht="12.75">
      <c r="A393" t="s">
        <v>49</v>
      </c>
      <c s="34" t="s">
        <v>404</v>
      </c>
      <c s="34" t="s">
        <v>405</v>
      </c>
      <c s="35" t="s">
        <v>52</v>
      </c>
      <c s="6" t="s">
        <v>406</v>
      </c>
      <c s="36" t="s">
        <v>403</v>
      </c>
      <c s="37">
        <v>44.25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55</v>
      </c>
      <c>
        <f>(M393*21)/100</f>
      </c>
      <c t="s">
        <v>27</v>
      </c>
    </row>
    <row r="394" spans="1:5" ht="12.75">
      <c r="A394" s="35" t="s">
        <v>56</v>
      </c>
      <c r="E394" s="39" t="s">
        <v>52</v>
      </c>
    </row>
    <row r="395" spans="1:5" ht="12.75">
      <c r="A395" s="35" t="s">
        <v>57</v>
      </c>
      <c r="E395" s="40" t="s">
        <v>399</v>
      </c>
    </row>
    <row r="396" spans="1:5" ht="12.75">
      <c r="A396" t="s">
        <v>59</v>
      </c>
      <c r="E396" s="39" t="s">
        <v>60</v>
      </c>
    </row>
    <row r="397" spans="1:16" ht="12.75">
      <c r="A397" t="s">
        <v>49</v>
      </c>
      <c s="34" t="s">
        <v>407</v>
      </c>
      <c s="34" t="s">
        <v>408</v>
      </c>
      <c s="35" t="s">
        <v>52</v>
      </c>
      <c s="6" t="s">
        <v>409</v>
      </c>
      <c s="36" t="s">
        <v>403</v>
      </c>
      <c s="37">
        <v>128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55</v>
      </c>
      <c>
        <f>(M397*21)/100</f>
      </c>
      <c t="s">
        <v>27</v>
      </c>
    </row>
    <row r="398" spans="1:5" ht="12.75">
      <c r="A398" s="35" t="s">
        <v>56</v>
      </c>
      <c r="E398" s="39" t="s">
        <v>52</v>
      </c>
    </row>
    <row r="399" spans="1:5" ht="12.75">
      <c r="A399" s="35" t="s">
        <v>57</v>
      </c>
      <c r="E399" s="40" t="s">
        <v>399</v>
      </c>
    </row>
    <row r="400" spans="1:5" ht="12.75">
      <c r="A400" t="s">
        <v>59</v>
      </c>
      <c r="E400" s="39" t="s">
        <v>60</v>
      </c>
    </row>
    <row r="401" spans="1:16" ht="12.75">
      <c r="A401" t="s">
        <v>49</v>
      </c>
      <c s="34" t="s">
        <v>410</v>
      </c>
      <c s="34" t="s">
        <v>411</v>
      </c>
      <c s="35" t="s">
        <v>52</v>
      </c>
      <c s="6" t="s">
        <v>412</v>
      </c>
      <c s="36" t="s">
        <v>398</v>
      </c>
      <c s="37">
        <v>105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55</v>
      </c>
      <c>
        <f>(M401*21)/100</f>
      </c>
      <c t="s">
        <v>27</v>
      </c>
    </row>
    <row r="402" spans="1:5" ht="12.75">
      <c r="A402" s="35" t="s">
        <v>56</v>
      </c>
      <c r="E402" s="39" t="s">
        <v>52</v>
      </c>
    </row>
    <row r="403" spans="1:5" ht="12.75">
      <c r="A403" s="35" t="s">
        <v>57</v>
      </c>
      <c r="E403" s="40" t="s">
        <v>399</v>
      </c>
    </row>
    <row r="404" spans="1:5" ht="12.75">
      <c r="A404" t="s">
        <v>59</v>
      </c>
      <c r="E404" s="39" t="s">
        <v>60</v>
      </c>
    </row>
    <row r="405" spans="1:16" ht="12.75">
      <c r="A405" t="s">
        <v>49</v>
      </c>
      <c s="34" t="s">
        <v>413</v>
      </c>
      <c s="34" t="s">
        <v>414</v>
      </c>
      <c s="35" t="s">
        <v>52</v>
      </c>
      <c s="6" t="s">
        <v>415</v>
      </c>
      <c s="36" t="s">
        <v>155</v>
      </c>
      <c s="37">
        <v>40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55</v>
      </c>
      <c>
        <f>(M405*21)/100</f>
      </c>
      <c t="s">
        <v>27</v>
      </c>
    </row>
    <row r="406" spans="1:5" ht="12.75">
      <c r="A406" s="35" t="s">
        <v>56</v>
      </c>
      <c r="E406" s="39" t="s">
        <v>52</v>
      </c>
    </row>
    <row r="407" spans="1:5" ht="12.75">
      <c r="A407" s="35" t="s">
        <v>57</v>
      </c>
      <c r="E407" s="40" t="s">
        <v>416</v>
      </c>
    </row>
    <row r="408" spans="1:5" ht="12.75">
      <c r="A408" t="s">
        <v>59</v>
      </c>
      <c r="E408" s="39" t="s">
        <v>60</v>
      </c>
    </row>
    <row r="409" spans="1:16" ht="12.75">
      <c r="A409" t="s">
        <v>49</v>
      </c>
      <c s="34" t="s">
        <v>417</v>
      </c>
      <c s="34" t="s">
        <v>418</v>
      </c>
      <c s="35" t="s">
        <v>52</v>
      </c>
      <c s="6" t="s">
        <v>419</v>
      </c>
      <c s="36" t="s">
        <v>155</v>
      </c>
      <c s="37">
        <v>300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55</v>
      </c>
      <c>
        <f>(M409*21)/100</f>
      </c>
      <c t="s">
        <v>27</v>
      </c>
    </row>
    <row r="410" spans="1:5" ht="12.75">
      <c r="A410" s="35" t="s">
        <v>56</v>
      </c>
      <c r="E410" s="39" t="s">
        <v>52</v>
      </c>
    </row>
    <row r="411" spans="1:5" ht="12.75">
      <c r="A411" s="35" t="s">
        <v>57</v>
      </c>
      <c r="E411" s="40" t="s">
        <v>399</v>
      </c>
    </row>
    <row r="412" spans="1:5" ht="12.75">
      <c r="A412" t="s">
        <v>59</v>
      </c>
      <c r="E412" s="39" t="s">
        <v>60</v>
      </c>
    </row>
    <row r="413" spans="1:16" ht="25.5">
      <c r="A413" t="s">
        <v>49</v>
      </c>
      <c s="34" t="s">
        <v>420</v>
      </c>
      <c s="34" t="s">
        <v>421</v>
      </c>
      <c s="35" t="s">
        <v>52</v>
      </c>
      <c s="6" t="s">
        <v>422</v>
      </c>
      <c s="36" t="s">
        <v>155</v>
      </c>
      <c s="37">
        <v>300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55</v>
      </c>
      <c>
        <f>(M413*21)/100</f>
      </c>
      <c t="s">
        <v>27</v>
      </c>
    </row>
    <row r="414" spans="1:5" ht="12.75">
      <c r="A414" s="35" t="s">
        <v>56</v>
      </c>
      <c r="E414" s="39" t="s">
        <v>52</v>
      </c>
    </row>
    <row r="415" spans="1:5" ht="12.75">
      <c r="A415" s="35" t="s">
        <v>57</v>
      </c>
      <c r="E415" s="40" t="s">
        <v>399</v>
      </c>
    </row>
    <row r="416" spans="1:5" ht="12.75">
      <c r="A416" t="s">
        <v>59</v>
      </c>
      <c r="E416" s="39" t="s">
        <v>60</v>
      </c>
    </row>
    <row r="417" spans="1:16" ht="12.75">
      <c r="A417" t="s">
        <v>49</v>
      </c>
      <c s="34" t="s">
        <v>423</v>
      </c>
      <c s="34" t="s">
        <v>424</v>
      </c>
      <c s="35" t="s">
        <v>52</v>
      </c>
      <c s="6" t="s">
        <v>425</v>
      </c>
      <c s="36" t="s">
        <v>155</v>
      </c>
      <c s="37">
        <v>40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55</v>
      </c>
      <c>
        <f>(M417*21)/100</f>
      </c>
      <c t="s">
        <v>27</v>
      </c>
    </row>
    <row r="418" spans="1:5" ht="12.75">
      <c r="A418" s="35" t="s">
        <v>56</v>
      </c>
      <c r="E418" s="39" t="s">
        <v>52</v>
      </c>
    </row>
    <row r="419" spans="1:5" ht="12.75">
      <c r="A419" s="35" t="s">
        <v>57</v>
      </c>
      <c r="E419" s="40" t="s">
        <v>416</v>
      </c>
    </row>
    <row r="420" spans="1:5" ht="12.75">
      <c r="A420" t="s">
        <v>59</v>
      </c>
      <c r="E420" s="39" t="s">
        <v>60</v>
      </c>
    </row>
    <row r="421" spans="1:16" ht="12.75">
      <c r="A421" t="s">
        <v>49</v>
      </c>
      <c s="34" t="s">
        <v>426</v>
      </c>
      <c s="34" t="s">
        <v>427</v>
      </c>
      <c s="35" t="s">
        <v>52</v>
      </c>
      <c s="6" t="s">
        <v>428</v>
      </c>
      <c s="36" t="s">
        <v>155</v>
      </c>
      <c s="37">
        <v>40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55</v>
      </c>
      <c>
        <f>(M421*21)/100</f>
      </c>
      <c t="s">
        <v>27</v>
      </c>
    </row>
    <row r="422" spans="1:5" ht="12.75">
      <c r="A422" s="35" t="s">
        <v>56</v>
      </c>
      <c r="E422" s="39" t="s">
        <v>52</v>
      </c>
    </row>
    <row r="423" spans="1:5" ht="12.75">
      <c r="A423" s="35" t="s">
        <v>57</v>
      </c>
      <c r="E423" s="40" t="s">
        <v>429</v>
      </c>
    </row>
    <row r="424" spans="1:5" ht="12.75">
      <c r="A424" t="s">
        <v>59</v>
      </c>
      <c r="E424" s="39" t="s">
        <v>60</v>
      </c>
    </row>
    <row r="425" spans="1:16" ht="12.75">
      <c r="A425" t="s">
        <v>49</v>
      </c>
      <c s="34" t="s">
        <v>430</v>
      </c>
      <c s="34" t="s">
        <v>431</v>
      </c>
      <c s="35" t="s">
        <v>52</v>
      </c>
      <c s="6" t="s">
        <v>432</v>
      </c>
      <c s="36" t="s">
        <v>155</v>
      </c>
      <c s="37">
        <v>300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55</v>
      </c>
      <c>
        <f>(M425*21)/100</f>
      </c>
      <c t="s">
        <v>27</v>
      </c>
    </row>
    <row r="426" spans="1:5" ht="12.75">
      <c r="A426" s="35" t="s">
        <v>56</v>
      </c>
      <c r="E426" s="39" t="s">
        <v>52</v>
      </c>
    </row>
    <row r="427" spans="1:5" ht="12.75">
      <c r="A427" s="35" t="s">
        <v>57</v>
      </c>
      <c r="E427" s="40" t="s">
        <v>399</v>
      </c>
    </row>
    <row r="428" spans="1:5" ht="12.75">
      <c r="A428" t="s">
        <v>59</v>
      </c>
      <c r="E428" s="39" t="s">
        <v>60</v>
      </c>
    </row>
    <row r="429" spans="1:16" ht="12.75">
      <c r="A429" t="s">
        <v>49</v>
      </c>
      <c s="34" t="s">
        <v>433</v>
      </c>
      <c s="34" t="s">
        <v>434</v>
      </c>
      <c s="35" t="s">
        <v>52</v>
      </c>
      <c s="6" t="s">
        <v>435</v>
      </c>
      <c s="36" t="s">
        <v>54</v>
      </c>
      <c s="37">
        <v>6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55</v>
      </c>
      <c>
        <f>(M429*21)/100</f>
      </c>
      <c t="s">
        <v>27</v>
      </c>
    </row>
    <row r="430" spans="1:5" ht="12.75">
      <c r="A430" s="35" t="s">
        <v>56</v>
      </c>
      <c r="E430" s="39" t="s">
        <v>52</v>
      </c>
    </row>
    <row r="431" spans="1:5" ht="12.75">
      <c r="A431" s="35" t="s">
        <v>57</v>
      </c>
      <c r="E431" s="40" t="s">
        <v>52</v>
      </c>
    </row>
    <row r="432" spans="1:5" ht="12.75">
      <c r="A432" t="s">
        <v>59</v>
      </c>
      <c r="E432" s="39" t="s">
        <v>60</v>
      </c>
    </row>
    <row r="433" spans="1:16" ht="25.5">
      <c r="A433" t="s">
        <v>49</v>
      </c>
      <c s="34" t="s">
        <v>436</v>
      </c>
      <c s="34" t="s">
        <v>437</v>
      </c>
      <c s="35" t="s">
        <v>52</v>
      </c>
      <c s="6" t="s">
        <v>438</v>
      </c>
      <c s="36" t="s">
        <v>54</v>
      </c>
      <c s="37">
        <v>6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55</v>
      </c>
      <c>
        <f>(M433*21)/100</f>
      </c>
      <c t="s">
        <v>27</v>
      </c>
    </row>
    <row r="434" spans="1:5" ht="12.75">
      <c r="A434" s="35" t="s">
        <v>56</v>
      </c>
      <c r="E434" s="39" t="s">
        <v>52</v>
      </c>
    </row>
    <row r="435" spans="1:5" ht="12.75">
      <c r="A435" s="35" t="s">
        <v>57</v>
      </c>
      <c r="E435" s="40" t="s">
        <v>439</v>
      </c>
    </row>
    <row r="436" spans="1:5" ht="12.75">
      <c r="A436" t="s">
        <v>59</v>
      </c>
      <c r="E436" s="39" t="s">
        <v>60</v>
      </c>
    </row>
    <row r="437" spans="1:16" ht="12.75">
      <c r="A437" t="s">
        <v>49</v>
      </c>
      <c s="34" t="s">
        <v>440</v>
      </c>
      <c s="34" t="s">
        <v>441</v>
      </c>
      <c s="35" t="s">
        <v>52</v>
      </c>
      <c s="6" t="s">
        <v>442</v>
      </c>
      <c s="36" t="s">
        <v>403</v>
      </c>
      <c s="37">
        <v>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55</v>
      </c>
      <c>
        <f>(M437*21)/100</f>
      </c>
      <c t="s">
        <v>27</v>
      </c>
    </row>
    <row r="438" spans="1:5" ht="12.75">
      <c r="A438" s="35" t="s">
        <v>56</v>
      </c>
      <c r="E438" s="39" t="s">
        <v>52</v>
      </c>
    </row>
    <row r="439" spans="1:5" ht="12.75">
      <c r="A439" s="35" t="s">
        <v>57</v>
      </c>
      <c r="E439" s="40" t="s">
        <v>443</v>
      </c>
    </row>
    <row r="440" spans="1:5" ht="12.75">
      <c r="A440" t="s">
        <v>59</v>
      </c>
      <c r="E440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444</v>
      </c>
      <c r="E4" s="26" t="s">
        <v>445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448</v>
      </c>
      <c r="E8" s="30" t="s">
        <v>447</v>
      </c>
      <c r="J8" s="29">
        <f>0+J9+J38+J51+J56+J133+J142</f>
      </c>
      <c s="29">
        <f>0+K9+K38+K51+K56+K133+K142</f>
      </c>
      <c s="29">
        <f>0+L9+L38+L51+L56+L133+L142</f>
      </c>
      <c s="29">
        <f>0+M9+M38+M51+M56+M133+M142</f>
      </c>
    </row>
    <row r="9" spans="1:13" ht="12.75">
      <c r="A9" t="s">
        <v>46</v>
      </c>
      <c r="C9" s="31" t="s">
        <v>449</v>
      </c>
      <c r="E9" s="33" t="s">
        <v>371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372</v>
      </c>
      <c s="34" t="s">
        <v>450</v>
      </c>
      <c s="35" t="s">
        <v>52</v>
      </c>
      <c s="6" t="s">
        <v>451</v>
      </c>
      <c s="36" t="s">
        <v>375</v>
      </c>
      <c s="37">
        <v>11.189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452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38.25">
      <c r="A12" s="35" t="s">
        <v>57</v>
      </c>
      <c r="E12" s="40" t="s">
        <v>453</v>
      </c>
    </row>
    <row r="13" spans="1:5" ht="242.25">
      <c r="A13" t="s">
        <v>59</v>
      </c>
      <c r="E13" s="39" t="s">
        <v>454</v>
      </c>
    </row>
    <row r="14" spans="1:16" ht="25.5">
      <c r="A14" t="s">
        <v>49</v>
      </c>
      <c s="34" t="s">
        <v>27</v>
      </c>
      <c s="34" t="s">
        <v>455</v>
      </c>
      <c s="35" t="s">
        <v>52</v>
      </c>
      <c s="6" t="s">
        <v>456</v>
      </c>
      <c s="36" t="s">
        <v>375</v>
      </c>
      <c s="37">
        <v>185.76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452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25.5">
      <c r="A16" s="35" t="s">
        <v>57</v>
      </c>
      <c r="E16" s="40" t="s">
        <v>457</v>
      </c>
    </row>
    <row r="17" spans="1:5" ht="242.25">
      <c r="A17" t="s">
        <v>59</v>
      </c>
      <c r="E17" s="39" t="s">
        <v>458</v>
      </c>
    </row>
    <row r="18" spans="1:16" ht="25.5">
      <c r="A18" t="s">
        <v>49</v>
      </c>
      <c s="34" t="s">
        <v>26</v>
      </c>
      <c s="34" t="s">
        <v>459</v>
      </c>
      <c s="35" t="s">
        <v>52</v>
      </c>
      <c s="6" t="s">
        <v>460</v>
      </c>
      <c s="36" t="s">
        <v>375</v>
      </c>
      <c s="37">
        <v>0.03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452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25.5">
      <c r="A20" s="35" t="s">
        <v>57</v>
      </c>
      <c r="E20" s="40" t="s">
        <v>461</v>
      </c>
    </row>
    <row r="21" spans="1:5" ht="267.75">
      <c r="A21" t="s">
        <v>59</v>
      </c>
      <c r="E21" s="39" t="s">
        <v>462</v>
      </c>
    </row>
    <row r="22" spans="1:16" ht="25.5">
      <c r="A22" t="s">
        <v>49</v>
      </c>
      <c s="34" t="s">
        <v>384</v>
      </c>
      <c s="34" t="s">
        <v>463</v>
      </c>
      <c s="35" t="s">
        <v>52</v>
      </c>
      <c s="6" t="s">
        <v>464</v>
      </c>
      <c s="36" t="s">
        <v>375</v>
      </c>
      <c s="37">
        <v>0.08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452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25.5">
      <c r="A24" s="35" t="s">
        <v>57</v>
      </c>
      <c r="E24" s="40" t="s">
        <v>465</v>
      </c>
    </row>
    <row r="25" spans="1:5" ht="242.25">
      <c r="A25" t="s">
        <v>59</v>
      </c>
      <c r="E25" s="39" t="s">
        <v>458</v>
      </c>
    </row>
    <row r="26" spans="1:16" ht="25.5">
      <c r="A26" t="s">
        <v>49</v>
      </c>
      <c s="34" t="s">
        <v>389</v>
      </c>
      <c s="34" t="s">
        <v>466</v>
      </c>
      <c s="35" t="s">
        <v>52</v>
      </c>
      <c s="6" t="s">
        <v>467</v>
      </c>
      <c s="36" t="s">
        <v>375</v>
      </c>
      <c s="37">
        <v>22.238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452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38.25">
      <c r="A28" s="35" t="s">
        <v>57</v>
      </c>
      <c r="E28" s="40" t="s">
        <v>468</v>
      </c>
    </row>
    <row r="29" spans="1:5" ht="242.25">
      <c r="A29" t="s">
        <v>59</v>
      </c>
      <c r="E29" s="39" t="s">
        <v>458</v>
      </c>
    </row>
    <row r="30" spans="1:16" ht="25.5">
      <c r="A30" t="s">
        <v>49</v>
      </c>
      <c s="34" t="s">
        <v>395</v>
      </c>
      <c s="34" t="s">
        <v>469</v>
      </c>
      <c s="35" t="s">
        <v>52</v>
      </c>
      <c s="6" t="s">
        <v>470</v>
      </c>
      <c s="36" t="s">
        <v>375</v>
      </c>
      <c s="37">
        <v>4.286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452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63.75">
      <c r="A32" s="35" t="s">
        <v>57</v>
      </c>
      <c r="E32" s="40" t="s">
        <v>471</v>
      </c>
    </row>
    <row r="33" spans="1:5" ht="242.25">
      <c r="A33" t="s">
        <v>59</v>
      </c>
      <c r="E33" s="39" t="s">
        <v>458</v>
      </c>
    </row>
    <row r="34" spans="1:16" ht="12.75">
      <c r="A34" t="s">
        <v>49</v>
      </c>
      <c s="34" t="s">
        <v>400</v>
      </c>
      <c s="34" t="s">
        <v>472</v>
      </c>
      <c s="35" t="s">
        <v>52</v>
      </c>
      <c s="6" t="s">
        <v>473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452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25.5">
      <c r="A36" s="35" t="s">
        <v>57</v>
      </c>
      <c r="E36" s="40" t="s">
        <v>474</v>
      </c>
    </row>
    <row r="37" spans="1:5" ht="38.25">
      <c r="A37" t="s">
        <v>59</v>
      </c>
      <c r="E37" s="39" t="s">
        <v>475</v>
      </c>
    </row>
    <row r="38" spans="1:13" ht="12.75">
      <c r="A38" t="s">
        <v>46</v>
      </c>
      <c r="C38" s="31" t="s">
        <v>372</v>
      </c>
      <c r="E38" s="33" t="s">
        <v>394</v>
      </c>
      <c r="J38" s="32">
        <f>0</f>
      </c>
      <c s="32">
        <f>0</f>
      </c>
      <c s="32">
        <f>0+L39+L43+L47</f>
      </c>
      <c s="32">
        <f>0+M39+M43+M47</f>
      </c>
    </row>
    <row r="39" spans="1:16" ht="25.5">
      <c r="A39" t="s">
        <v>49</v>
      </c>
      <c s="34" t="s">
        <v>404</v>
      </c>
      <c s="34" t="s">
        <v>476</v>
      </c>
      <c s="35" t="s">
        <v>52</v>
      </c>
      <c s="6" t="s">
        <v>477</v>
      </c>
      <c s="36" t="s">
        <v>403</v>
      </c>
      <c s="37">
        <v>11.119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478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38.25">
      <c r="A41" s="35" t="s">
        <v>57</v>
      </c>
      <c r="E41" s="40" t="s">
        <v>479</v>
      </c>
    </row>
    <row r="42" spans="1:5" ht="63.75">
      <c r="A42" t="s">
        <v>59</v>
      </c>
      <c r="E42" s="39" t="s">
        <v>480</v>
      </c>
    </row>
    <row r="43" spans="1:16" ht="12.75">
      <c r="A43" t="s">
        <v>49</v>
      </c>
      <c s="34" t="s">
        <v>407</v>
      </c>
      <c s="34" t="s">
        <v>481</v>
      </c>
      <c s="35" t="s">
        <v>52</v>
      </c>
      <c s="6" t="s">
        <v>482</v>
      </c>
      <c s="36" t="s">
        <v>398</v>
      </c>
      <c s="37">
        <v>216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478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25.5">
      <c r="A45" s="35" t="s">
        <v>57</v>
      </c>
      <c r="E45" s="40" t="s">
        <v>483</v>
      </c>
    </row>
    <row r="46" spans="1:5" ht="25.5">
      <c r="A46" t="s">
        <v>59</v>
      </c>
      <c r="E46" s="39" t="s">
        <v>484</v>
      </c>
    </row>
    <row r="47" spans="1:16" ht="25.5">
      <c r="A47" t="s">
        <v>49</v>
      </c>
      <c s="34" t="s">
        <v>410</v>
      </c>
      <c s="34" t="s">
        <v>485</v>
      </c>
      <c s="35" t="s">
        <v>52</v>
      </c>
      <c s="6" t="s">
        <v>486</v>
      </c>
      <c s="36" t="s">
        <v>403</v>
      </c>
      <c s="37">
        <v>5.086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452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63.75">
      <c r="A49" s="35" t="s">
        <v>57</v>
      </c>
      <c r="E49" s="40" t="s">
        <v>487</v>
      </c>
    </row>
    <row r="50" spans="1:5" ht="63.75">
      <c r="A50" t="s">
        <v>59</v>
      </c>
      <c r="E50" s="39" t="s">
        <v>480</v>
      </c>
    </row>
    <row r="51" spans="1:13" ht="12.75">
      <c r="A51" t="s">
        <v>46</v>
      </c>
      <c r="C51" s="31" t="s">
        <v>384</v>
      </c>
      <c r="E51" s="33" t="s">
        <v>488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413</v>
      </c>
      <c s="34" t="s">
        <v>489</v>
      </c>
      <c s="35" t="s">
        <v>52</v>
      </c>
      <c s="6" t="s">
        <v>490</v>
      </c>
      <c s="36" t="s">
        <v>403</v>
      </c>
      <c s="37">
        <v>0.115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478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25.5">
      <c r="A54" s="35" t="s">
        <v>57</v>
      </c>
      <c r="E54" s="40" t="s">
        <v>491</v>
      </c>
    </row>
    <row r="55" spans="1:5" ht="38.25">
      <c r="A55" t="s">
        <v>59</v>
      </c>
      <c r="E55" s="39" t="s">
        <v>492</v>
      </c>
    </row>
    <row r="56" spans="1:13" ht="12.75">
      <c r="A56" t="s">
        <v>46</v>
      </c>
      <c r="C56" s="31" t="s">
        <v>389</v>
      </c>
      <c r="E56" s="33" t="s">
        <v>493</v>
      </c>
      <c r="J56" s="32">
        <f>0</f>
      </c>
      <c s="32">
        <f>0</f>
      </c>
      <c s="32">
        <f>0+L57+L61+L65+L69+L73+L77+L81+L85+L89+L93+L97+L101+L105+L109+L113+L117+L121+L125+L129</f>
      </c>
      <c s="32">
        <f>0+M57+M61+M65+M69+M73+M77+M81+M85+M89+M93+M97+M101+M105+M109+M113+M117+M121+M125+M129</f>
      </c>
    </row>
    <row r="57" spans="1:16" ht="25.5">
      <c r="A57" t="s">
        <v>49</v>
      </c>
      <c s="34" t="s">
        <v>417</v>
      </c>
      <c s="34" t="s">
        <v>494</v>
      </c>
      <c s="35" t="s">
        <v>52</v>
      </c>
      <c s="6" t="s">
        <v>495</v>
      </c>
      <c s="36" t="s">
        <v>398</v>
      </c>
      <c s="37">
        <v>237.6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478</v>
      </c>
      <c>
        <f>(M57*21)/100</f>
      </c>
      <c t="s">
        <v>27</v>
      </c>
    </row>
    <row r="58" spans="1:5" ht="12.75">
      <c r="A58" s="35" t="s">
        <v>56</v>
      </c>
      <c r="E58" s="39" t="s">
        <v>52</v>
      </c>
    </row>
    <row r="59" spans="1:5" ht="76.5">
      <c r="A59" s="35" t="s">
        <v>57</v>
      </c>
      <c r="E59" s="40" t="s">
        <v>496</v>
      </c>
    </row>
    <row r="60" spans="1:5" ht="178.5">
      <c r="A60" t="s">
        <v>59</v>
      </c>
      <c r="E60" s="39" t="s">
        <v>497</v>
      </c>
    </row>
    <row r="61" spans="1:16" ht="12.75">
      <c r="A61" t="s">
        <v>49</v>
      </c>
      <c s="34" t="s">
        <v>420</v>
      </c>
      <c s="34" t="s">
        <v>498</v>
      </c>
      <c s="35" t="s">
        <v>52</v>
      </c>
      <c s="6" t="s">
        <v>499</v>
      </c>
      <c s="36" t="s">
        <v>403</v>
      </c>
      <c s="37">
        <v>103.2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478</v>
      </c>
      <c>
        <f>(M61*21)/100</f>
      </c>
      <c t="s">
        <v>27</v>
      </c>
    </row>
    <row r="62" spans="1:5" ht="12.75">
      <c r="A62" s="35" t="s">
        <v>56</v>
      </c>
      <c r="E62" s="39" t="s">
        <v>52</v>
      </c>
    </row>
    <row r="63" spans="1:5" ht="89.25">
      <c r="A63" s="35" t="s">
        <v>57</v>
      </c>
      <c r="E63" s="40" t="s">
        <v>500</v>
      </c>
    </row>
    <row r="64" spans="1:5" ht="89.25">
      <c r="A64" t="s">
        <v>59</v>
      </c>
      <c r="E64" s="39" t="s">
        <v>501</v>
      </c>
    </row>
    <row r="65" spans="1:16" ht="12.75">
      <c r="A65" t="s">
        <v>49</v>
      </c>
      <c s="34" t="s">
        <v>423</v>
      </c>
      <c s="34" t="s">
        <v>502</v>
      </c>
      <c s="35" t="s">
        <v>52</v>
      </c>
      <c s="6" t="s">
        <v>503</v>
      </c>
      <c s="36" t="s">
        <v>403</v>
      </c>
      <c s="37">
        <v>69.53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478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38.25">
      <c r="A67" s="35" t="s">
        <v>57</v>
      </c>
      <c r="E67" s="40" t="s">
        <v>504</v>
      </c>
    </row>
    <row r="68" spans="1:5" ht="89.25">
      <c r="A68" t="s">
        <v>59</v>
      </c>
      <c r="E68" s="39" t="s">
        <v>501</v>
      </c>
    </row>
    <row r="69" spans="1:16" ht="12.75">
      <c r="A69" t="s">
        <v>49</v>
      </c>
      <c s="34" t="s">
        <v>426</v>
      </c>
      <c s="34" t="s">
        <v>505</v>
      </c>
      <c s="35" t="s">
        <v>52</v>
      </c>
      <c s="6" t="s">
        <v>506</v>
      </c>
      <c s="36" t="s">
        <v>54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478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25.5">
      <c r="A71" s="35" t="s">
        <v>57</v>
      </c>
      <c r="E71" s="40" t="s">
        <v>507</v>
      </c>
    </row>
    <row r="72" spans="1:5" ht="255">
      <c r="A72" t="s">
        <v>59</v>
      </c>
      <c r="E72" s="39" t="s">
        <v>508</v>
      </c>
    </row>
    <row r="73" spans="1:16" ht="12.75">
      <c r="A73" t="s">
        <v>49</v>
      </c>
      <c s="34" t="s">
        <v>430</v>
      </c>
      <c s="34" t="s">
        <v>509</v>
      </c>
      <c s="35" t="s">
        <v>52</v>
      </c>
      <c s="6" t="s">
        <v>510</v>
      </c>
      <c s="36" t="s">
        <v>54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478</v>
      </c>
      <c>
        <f>(M73*21)/100</f>
      </c>
      <c t="s">
        <v>27</v>
      </c>
    </row>
    <row r="74" spans="1:5" ht="12.75">
      <c r="A74" s="35" t="s">
        <v>56</v>
      </c>
      <c r="E74" s="39" t="s">
        <v>52</v>
      </c>
    </row>
    <row r="75" spans="1:5" ht="25.5">
      <c r="A75" s="35" t="s">
        <v>57</v>
      </c>
      <c r="E75" s="40" t="s">
        <v>511</v>
      </c>
    </row>
    <row r="76" spans="1:5" ht="114.75">
      <c r="A76" t="s">
        <v>59</v>
      </c>
      <c r="E76" s="39" t="s">
        <v>512</v>
      </c>
    </row>
    <row r="77" spans="1:16" ht="25.5">
      <c r="A77" t="s">
        <v>49</v>
      </c>
      <c s="34" t="s">
        <v>433</v>
      </c>
      <c s="34" t="s">
        <v>513</v>
      </c>
      <c s="35" t="s">
        <v>52</v>
      </c>
      <c s="6" t="s">
        <v>514</v>
      </c>
      <c s="36" t="s">
        <v>155</v>
      </c>
      <c s="37">
        <v>100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478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38.25">
      <c r="A79" s="35" t="s">
        <v>57</v>
      </c>
      <c r="E79" s="40" t="s">
        <v>515</v>
      </c>
    </row>
    <row r="80" spans="1:5" ht="178.5">
      <c r="A80" t="s">
        <v>59</v>
      </c>
      <c r="E80" s="39" t="s">
        <v>516</v>
      </c>
    </row>
    <row r="81" spans="1:16" ht="12.75">
      <c r="A81" t="s">
        <v>49</v>
      </c>
      <c s="34" t="s">
        <v>436</v>
      </c>
      <c s="34" t="s">
        <v>517</v>
      </c>
      <c s="35" t="s">
        <v>52</v>
      </c>
      <c s="6" t="s">
        <v>518</v>
      </c>
      <c s="36" t="s">
        <v>155</v>
      </c>
      <c s="37">
        <v>36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478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25.5">
      <c r="A83" s="35" t="s">
        <v>57</v>
      </c>
      <c r="E83" s="40" t="s">
        <v>519</v>
      </c>
    </row>
    <row r="84" spans="1:5" ht="102">
      <c r="A84" t="s">
        <v>59</v>
      </c>
      <c r="E84" s="39" t="s">
        <v>520</v>
      </c>
    </row>
    <row r="85" spans="1:16" ht="12.75">
      <c r="A85" t="s">
        <v>49</v>
      </c>
      <c s="34" t="s">
        <v>440</v>
      </c>
      <c s="34" t="s">
        <v>521</v>
      </c>
      <c s="35" t="s">
        <v>52</v>
      </c>
      <c s="6" t="s">
        <v>522</v>
      </c>
      <c s="36" t="s">
        <v>54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478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25.5">
      <c r="A87" s="35" t="s">
        <v>57</v>
      </c>
      <c r="E87" s="40" t="s">
        <v>523</v>
      </c>
    </row>
    <row r="88" spans="1:5" ht="102">
      <c r="A88" t="s">
        <v>59</v>
      </c>
      <c r="E88" s="39" t="s">
        <v>524</v>
      </c>
    </row>
    <row r="89" spans="1:16" ht="12.75">
      <c r="A89" t="s">
        <v>49</v>
      </c>
      <c s="34" t="s">
        <v>129</v>
      </c>
      <c s="34" t="s">
        <v>525</v>
      </c>
      <c s="35" t="s">
        <v>52</v>
      </c>
      <c s="6" t="s">
        <v>526</v>
      </c>
      <c s="36" t="s">
        <v>398</v>
      </c>
      <c s="37">
        <v>2.88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478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38.25">
      <c r="A91" s="35" t="s">
        <v>57</v>
      </c>
      <c r="E91" s="40" t="s">
        <v>527</v>
      </c>
    </row>
    <row r="92" spans="1:5" ht="51">
      <c r="A92" t="s">
        <v>59</v>
      </c>
      <c r="E92" s="39" t="s">
        <v>528</v>
      </c>
    </row>
    <row r="93" spans="1:16" ht="12.75">
      <c r="A93" t="s">
        <v>49</v>
      </c>
      <c s="34" t="s">
        <v>134</v>
      </c>
      <c s="34" t="s">
        <v>529</v>
      </c>
      <c s="35" t="s">
        <v>52</v>
      </c>
      <c s="6" t="s">
        <v>530</v>
      </c>
      <c s="36" t="s">
        <v>398</v>
      </c>
      <c s="37">
        <v>9.5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478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25.5">
      <c r="A95" s="35" t="s">
        <v>57</v>
      </c>
      <c r="E95" s="40" t="s">
        <v>531</v>
      </c>
    </row>
    <row r="96" spans="1:5" ht="140.25">
      <c r="A96" t="s">
        <v>59</v>
      </c>
      <c r="E96" s="39" t="s">
        <v>532</v>
      </c>
    </row>
    <row r="97" spans="1:16" ht="12.75">
      <c r="A97" t="s">
        <v>49</v>
      </c>
      <c s="34" t="s">
        <v>137</v>
      </c>
      <c s="34" t="s">
        <v>533</v>
      </c>
      <c s="35" t="s">
        <v>52</v>
      </c>
      <c s="6" t="s">
        <v>534</v>
      </c>
      <c s="36" t="s">
        <v>398</v>
      </c>
      <c s="37">
        <v>2.88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478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25.5">
      <c r="A99" s="35" t="s">
        <v>57</v>
      </c>
      <c r="E99" s="40" t="s">
        <v>535</v>
      </c>
    </row>
    <row r="100" spans="1:5" ht="153">
      <c r="A100" t="s">
        <v>59</v>
      </c>
      <c r="E100" s="39" t="s">
        <v>536</v>
      </c>
    </row>
    <row r="101" spans="1:16" ht="25.5">
      <c r="A101" t="s">
        <v>49</v>
      </c>
      <c s="34" t="s">
        <v>140</v>
      </c>
      <c s="34" t="s">
        <v>537</v>
      </c>
      <c s="35" t="s">
        <v>52</v>
      </c>
      <c s="6" t="s">
        <v>538</v>
      </c>
      <c s="36" t="s">
        <v>155</v>
      </c>
      <c s="37">
        <v>36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452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02">
      <c r="A103" s="35" t="s">
        <v>57</v>
      </c>
      <c r="E103" s="40" t="s">
        <v>539</v>
      </c>
    </row>
    <row r="104" spans="1:5" ht="306">
      <c r="A104" t="s">
        <v>59</v>
      </c>
      <c r="E104" s="39" t="s">
        <v>540</v>
      </c>
    </row>
    <row r="105" spans="1:16" ht="25.5">
      <c r="A105" t="s">
        <v>49</v>
      </c>
      <c s="34" t="s">
        <v>143</v>
      </c>
      <c s="34" t="s">
        <v>541</v>
      </c>
      <c s="35" t="s">
        <v>52</v>
      </c>
      <c s="6" t="s">
        <v>542</v>
      </c>
      <c s="36" t="s">
        <v>228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452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63.75">
      <c r="A107" s="35" t="s">
        <v>57</v>
      </c>
      <c r="E107" s="40" t="s">
        <v>543</v>
      </c>
    </row>
    <row r="108" spans="1:5" ht="127.5">
      <c r="A108" t="s">
        <v>59</v>
      </c>
      <c r="E108" s="39" t="s">
        <v>544</v>
      </c>
    </row>
    <row r="109" spans="1:16" ht="25.5">
      <c r="A109" t="s">
        <v>49</v>
      </c>
      <c s="34" t="s">
        <v>146</v>
      </c>
      <c s="34" t="s">
        <v>545</v>
      </c>
      <c s="35" t="s">
        <v>52</v>
      </c>
      <c s="6" t="s">
        <v>546</v>
      </c>
      <c s="36" t="s">
        <v>398</v>
      </c>
      <c s="37">
        <v>9.5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452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25.5">
      <c r="A111" s="35" t="s">
        <v>57</v>
      </c>
      <c r="E111" s="40" t="s">
        <v>547</v>
      </c>
    </row>
    <row r="112" spans="1:5" ht="51">
      <c r="A112" t="s">
        <v>59</v>
      </c>
      <c r="E112" s="39" t="s">
        <v>528</v>
      </c>
    </row>
    <row r="113" spans="1:16" ht="12.75">
      <c r="A113" t="s">
        <v>49</v>
      </c>
      <c s="34" t="s">
        <v>149</v>
      </c>
      <c s="34" t="s">
        <v>548</v>
      </c>
      <c s="35" t="s">
        <v>52</v>
      </c>
      <c s="6" t="s">
        <v>549</v>
      </c>
      <c s="36" t="s">
        <v>398</v>
      </c>
      <c s="37">
        <v>9.5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452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25.5">
      <c r="A115" s="35" t="s">
        <v>57</v>
      </c>
      <c r="E115" s="40" t="s">
        <v>550</v>
      </c>
    </row>
    <row r="116" spans="1:5" ht="51">
      <c r="A116" t="s">
        <v>59</v>
      </c>
      <c r="E116" s="39" t="s">
        <v>528</v>
      </c>
    </row>
    <row r="117" spans="1:16" ht="12.75">
      <c r="A117" t="s">
        <v>49</v>
      </c>
      <c s="34" t="s">
        <v>152</v>
      </c>
      <c s="34" t="s">
        <v>551</v>
      </c>
      <c s="35" t="s">
        <v>52</v>
      </c>
      <c s="6" t="s">
        <v>552</v>
      </c>
      <c s="36" t="s">
        <v>398</v>
      </c>
      <c s="37">
        <v>9.5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452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38.25">
      <c r="A119" s="35" t="s">
        <v>57</v>
      </c>
      <c r="E119" s="40" t="s">
        <v>553</v>
      </c>
    </row>
    <row r="120" spans="1:5" ht="51">
      <c r="A120" t="s">
        <v>59</v>
      </c>
      <c r="E120" s="39" t="s">
        <v>554</v>
      </c>
    </row>
    <row r="121" spans="1:16" ht="12.75">
      <c r="A121" t="s">
        <v>49</v>
      </c>
      <c s="34" t="s">
        <v>156</v>
      </c>
      <c s="34" t="s">
        <v>555</v>
      </c>
      <c s="35" t="s">
        <v>52</v>
      </c>
      <c s="6" t="s">
        <v>556</v>
      </c>
      <c s="36" t="s">
        <v>398</v>
      </c>
      <c s="37">
        <v>9.5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452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25.5">
      <c r="A123" s="35" t="s">
        <v>57</v>
      </c>
      <c r="E123" s="40" t="s">
        <v>557</v>
      </c>
    </row>
    <row r="124" spans="1:5" ht="51">
      <c r="A124" t="s">
        <v>59</v>
      </c>
      <c r="E124" s="39" t="s">
        <v>554</v>
      </c>
    </row>
    <row r="125" spans="1:16" ht="12.75">
      <c r="A125" t="s">
        <v>49</v>
      </c>
      <c s="34" t="s">
        <v>159</v>
      </c>
      <c s="34" t="s">
        <v>558</v>
      </c>
      <c s="35" t="s">
        <v>52</v>
      </c>
      <c s="6" t="s">
        <v>559</v>
      </c>
      <c s="36" t="s">
        <v>398</v>
      </c>
      <c s="37">
        <v>9.5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452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25.5">
      <c r="A127" s="35" t="s">
        <v>57</v>
      </c>
      <c r="E127" s="40" t="s">
        <v>560</v>
      </c>
    </row>
    <row r="128" spans="1:5" ht="140.25">
      <c r="A128" t="s">
        <v>59</v>
      </c>
      <c r="E128" s="39" t="s">
        <v>532</v>
      </c>
    </row>
    <row r="129" spans="1:16" ht="12.75">
      <c r="A129" t="s">
        <v>49</v>
      </c>
      <c s="34" t="s">
        <v>162</v>
      </c>
      <c s="34" t="s">
        <v>561</v>
      </c>
      <c s="35" t="s">
        <v>52</v>
      </c>
      <c s="6" t="s">
        <v>562</v>
      </c>
      <c s="36" t="s">
        <v>155</v>
      </c>
      <c s="37">
        <v>31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452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38.25">
      <c r="A131" s="35" t="s">
        <v>57</v>
      </c>
      <c r="E131" s="40" t="s">
        <v>563</v>
      </c>
    </row>
    <row r="132" spans="1:5" ht="38.25">
      <c r="A132" t="s">
        <v>59</v>
      </c>
      <c r="E132" s="39" t="s">
        <v>564</v>
      </c>
    </row>
    <row r="133" spans="1:13" ht="12.75">
      <c r="A133" t="s">
        <v>46</v>
      </c>
      <c r="C133" s="31" t="s">
        <v>400</v>
      </c>
      <c r="E133" s="33" t="s">
        <v>565</v>
      </c>
      <c r="J133" s="32">
        <f>0</f>
      </c>
      <c s="32">
        <f>0</f>
      </c>
      <c s="32">
        <f>0+L134+L138</f>
      </c>
      <c s="32">
        <f>0+M134+M138</f>
      </c>
    </row>
    <row r="134" spans="1:16" ht="12.75">
      <c r="A134" t="s">
        <v>49</v>
      </c>
      <c s="34" t="s">
        <v>165</v>
      </c>
      <c s="34" t="s">
        <v>566</v>
      </c>
      <c s="35" t="s">
        <v>52</v>
      </c>
      <c s="6" t="s">
        <v>567</v>
      </c>
      <c s="36" t="s">
        <v>54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478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25.5">
      <c r="A136" s="35" t="s">
        <v>57</v>
      </c>
      <c r="E136" s="40" t="s">
        <v>568</v>
      </c>
    </row>
    <row r="137" spans="1:5" ht="127.5">
      <c r="A137" t="s">
        <v>59</v>
      </c>
      <c r="E137" s="39" t="s">
        <v>569</v>
      </c>
    </row>
    <row r="138" spans="1:16" ht="12.75">
      <c r="A138" t="s">
        <v>49</v>
      </c>
      <c s="34" t="s">
        <v>168</v>
      </c>
      <c s="34" t="s">
        <v>570</v>
      </c>
      <c s="35" t="s">
        <v>52</v>
      </c>
      <c s="6" t="s">
        <v>571</v>
      </c>
      <c s="36" t="s">
        <v>54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478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25.5">
      <c r="A140" s="35" t="s">
        <v>57</v>
      </c>
      <c r="E140" s="40" t="s">
        <v>572</v>
      </c>
    </row>
    <row r="141" spans="1:5" ht="140.25">
      <c r="A141" t="s">
        <v>59</v>
      </c>
      <c r="E141" s="39" t="s">
        <v>573</v>
      </c>
    </row>
    <row r="142" spans="1:13" ht="12.75">
      <c r="A142" t="s">
        <v>46</v>
      </c>
      <c r="C142" s="31" t="s">
        <v>407</v>
      </c>
      <c r="E142" s="33" t="s">
        <v>574</v>
      </c>
      <c r="J142" s="32">
        <f>0</f>
      </c>
      <c s="32">
        <f>0</f>
      </c>
      <c s="32">
        <f>0+L143+L147+L151+L155+L159+L163+L167+L171+L175+L179+L183+L187+L191+L195+L199</f>
      </c>
      <c s="32">
        <f>0+M143+M147+M151+M155+M159+M163+M167+M171+M175+M179+M183+M187+M191+M195+M199</f>
      </c>
    </row>
    <row r="143" spans="1:16" ht="12.75">
      <c r="A143" t="s">
        <v>49</v>
      </c>
      <c s="34" t="s">
        <v>171</v>
      </c>
      <c s="34" t="s">
        <v>575</v>
      </c>
      <c s="35" t="s">
        <v>52</v>
      </c>
      <c s="6" t="s">
        <v>576</v>
      </c>
      <c s="36" t="s">
        <v>54</v>
      </c>
      <c s="37">
        <v>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478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38.25">
      <c r="A145" s="35" t="s">
        <v>57</v>
      </c>
      <c r="E145" s="40" t="s">
        <v>577</v>
      </c>
    </row>
    <row r="146" spans="1:5" ht="38.25">
      <c r="A146" t="s">
        <v>59</v>
      </c>
      <c r="E146" s="39" t="s">
        <v>578</v>
      </c>
    </row>
    <row r="147" spans="1:16" ht="25.5">
      <c r="A147" t="s">
        <v>49</v>
      </c>
      <c s="34" t="s">
        <v>174</v>
      </c>
      <c s="34" t="s">
        <v>579</v>
      </c>
      <c s="35" t="s">
        <v>52</v>
      </c>
      <c s="6" t="s">
        <v>580</v>
      </c>
      <c s="36" t="s">
        <v>54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478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38.25">
      <c r="A149" s="35" t="s">
        <v>57</v>
      </c>
      <c r="E149" s="40" t="s">
        <v>581</v>
      </c>
    </row>
    <row r="150" spans="1:5" ht="51">
      <c r="A150" t="s">
        <v>59</v>
      </c>
      <c r="E150" s="39" t="s">
        <v>582</v>
      </c>
    </row>
    <row r="151" spans="1:16" ht="12.75">
      <c r="A151" t="s">
        <v>49</v>
      </c>
      <c s="34" t="s">
        <v>177</v>
      </c>
      <c s="34" t="s">
        <v>583</v>
      </c>
      <c s="35" t="s">
        <v>52</v>
      </c>
      <c s="6" t="s">
        <v>584</v>
      </c>
      <c s="36" t="s">
        <v>54</v>
      </c>
      <c s="37">
        <v>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478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38.25">
      <c r="A153" s="35" t="s">
        <v>57</v>
      </c>
      <c r="E153" s="40" t="s">
        <v>585</v>
      </c>
    </row>
    <row r="154" spans="1:5" ht="25.5">
      <c r="A154" t="s">
        <v>59</v>
      </c>
      <c r="E154" s="39" t="s">
        <v>586</v>
      </c>
    </row>
    <row r="155" spans="1:16" ht="25.5">
      <c r="A155" t="s">
        <v>49</v>
      </c>
      <c s="34" t="s">
        <v>180</v>
      </c>
      <c s="34" t="s">
        <v>587</v>
      </c>
      <c s="35" t="s">
        <v>52</v>
      </c>
      <c s="6" t="s">
        <v>588</v>
      </c>
      <c s="36" t="s">
        <v>398</v>
      </c>
      <c s="37">
        <v>0.625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478</v>
      </c>
      <c>
        <f>(M155*21)/100</f>
      </c>
      <c t="s">
        <v>27</v>
      </c>
    </row>
    <row r="156" spans="1:5" ht="12.75">
      <c r="A156" s="35" t="s">
        <v>56</v>
      </c>
      <c r="E156" s="39" t="s">
        <v>52</v>
      </c>
    </row>
    <row r="157" spans="1:5" ht="25.5">
      <c r="A157" s="35" t="s">
        <v>57</v>
      </c>
      <c r="E157" s="40" t="s">
        <v>589</v>
      </c>
    </row>
    <row r="158" spans="1:5" ht="38.25">
      <c r="A158" t="s">
        <v>59</v>
      </c>
      <c r="E158" s="39" t="s">
        <v>590</v>
      </c>
    </row>
    <row r="159" spans="1:16" ht="12.75">
      <c r="A159" t="s">
        <v>49</v>
      </c>
      <c s="34" t="s">
        <v>183</v>
      </c>
      <c s="34" t="s">
        <v>591</v>
      </c>
      <c s="35" t="s">
        <v>52</v>
      </c>
      <c s="6" t="s">
        <v>592</v>
      </c>
      <c s="36" t="s">
        <v>155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478</v>
      </c>
      <c>
        <f>(M159*21)/100</f>
      </c>
      <c t="s">
        <v>27</v>
      </c>
    </row>
    <row r="160" spans="1:5" ht="12.75">
      <c r="A160" s="35" t="s">
        <v>56</v>
      </c>
      <c r="E160" s="39" t="s">
        <v>52</v>
      </c>
    </row>
    <row r="161" spans="1:5" ht="38.25">
      <c r="A161" s="35" t="s">
        <v>57</v>
      </c>
      <c r="E161" s="40" t="s">
        <v>593</v>
      </c>
    </row>
    <row r="162" spans="1:5" ht="51">
      <c r="A162" t="s">
        <v>59</v>
      </c>
      <c r="E162" s="39" t="s">
        <v>594</v>
      </c>
    </row>
    <row r="163" spans="1:16" ht="12.75">
      <c r="A163" t="s">
        <v>49</v>
      </c>
      <c s="34" t="s">
        <v>186</v>
      </c>
      <c s="34" t="s">
        <v>595</v>
      </c>
      <c s="35" t="s">
        <v>52</v>
      </c>
      <c s="6" t="s">
        <v>596</v>
      </c>
      <c s="36" t="s">
        <v>155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478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38.25">
      <c r="A165" s="35" t="s">
        <v>57</v>
      </c>
      <c r="E165" s="40" t="s">
        <v>597</v>
      </c>
    </row>
    <row r="166" spans="1:5" ht="51">
      <c r="A166" t="s">
        <v>59</v>
      </c>
      <c r="E166" s="39" t="s">
        <v>594</v>
      </c>
    </row>
    <row r="167" spans="1:16" ht="12.75">
      <c r="A167" t="s">
        <v>49</v>
      </c>
      <c s="34" t="s">
        <v>189</v>
      </c>
      <c s="34" t="s">
        <v>598</v>
      </c>
      <c s="35" t="s">
        <v>52</v>
      </c>
      <c s="6" t="s">
        <v>599</v>
      </c>
      <c s="36" t="s">
        <v>155</v>
      </c>
      <c s="37">
        <v>19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478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25.5">
      <c r="A169" s="35" t="s">
        <v>57</v>
      </c>
      <c r="E169" s="40" t="s">
        <v>600</v>
      </c>
    </row>
    <row r="170" spans="1:5" ht="25.5">
      <c r="A170" t="s">
        <v>59</v>
      </c>
      <c r="E170" s="39" t="s">
        <v>601</v>
      </c>
    </row>
    <row r="171" spans="1:16" ht="12.75">
      <c r="A171" t="s">
        <v>49</v>
      </c>
      <c s="34" t="s">
        <v>78</v>
      </c>
      <c s="34" t="s">
        <v>602</v>
      </c>
      <c s="35" t="s">
        <v>52</v>
      </c>
      <c s="6" t="s">
        <v>603</v>
      </c>
      <c s="36" t="s">
        <v>398</v>
      </c>
      <c s="37">
        <v>39.5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478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38.25">
      <c r="A173" s="35" t="s">
        <v>57</v>
      </c>
      <c r="E173" s="40" t="s">
        <v>604</v>
      </c>
    </row>
    <row r="174" spans="1:5" ht="267.75">
      <c r="A174" t="s">
        <v>59</v>
      </c>
      <c r="E174" s="39" t="s">
        <v>605</v>
      </c>
    </row>
    <row r="175" spans="1:16" ht="12.75">
      <c r="A175" t="s">
        <v>49</v>
      </c>
      <c s="34" t="s">
        <v>82</v>
      </c>
      <c s="34" t="s">
        <v>606</v>
      </c>
      <c s="35" t="s">
        <v>52</v>
      </c>
      <c s="6" t="s">
        <v>607</v>
      </c>
      <c s="36" t="s">
        <v>155</v>
      </c>
      <c s="37">
        <v>10.8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478</v>
      </c>
      <c>
        <f>(M175*21)/100</f>
      </c>
      <c t="s">
        <v>27</v>
      </c>
    </row>
    <row r="176" spans="1:5" ht="12.75">
      <c r="A176" s="35" t="s">
        <v>56</v>
      </c>
      <c r="E176" s="39" t="s">
        <v>52</v>
      </c>
    </row>
    <row r="177" spans="1:5" ht="25.5">
      <c r="A177" s="35" t="s">
        <v>57</v>
      </c>
      <c r="E177" s="40" t="s">
        <v>608</v>
      </c>
    </row>
    <row r="178" spans="1:5" ht="140.25">
      <c r="A178" t="s">
        <v>59</v>
      </c>
      <c r="E178" s="39" t="s">
        <v>609</v>
      </c>
    </row>
    <row r="179" spans="1:16" ht="12.75">
      <c r="A179" t="s">
        <v>49</v>
      </c>
      <c s="34" t="s">
        <v>85</v>
      </c>
      <c s="34" t="s">
        <v>610</v>
      </c>
      <c s="35" t="s">
        <v>52</v>
      </c>
      <c s="6" t="s">
        <v>611</v>
      </c>
      <c s="36" t="s">
        <v>403</v>
      </c>
      <c s="37">
        <v>103.2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478</v>
      </c>
      <c>
        <f>(M179*21)/100</f>
      </c>
      <c t="s">
        <v>27</v>
      </c>
    </row>
    <row r="180" spans="1:5" ht="12.75">
      <c r="A180" s="35" t="s">
        <v>56</v>
      </c>
      <c r="E180" s="39" t="s">
        <v>52</v>
      </c>
    </row>
    <row r="181" spans="1:5" ht="76.5">
      <c r="A181" s="35" t="s">
        <v>57</v>
      </c>
      <c r="E181" s="40" t="s">
        <v>612</v>
      </c>
    </row>
    <row r="182" spans="1:5" ht="140.25">
      <c r="A182" t="s">
        <v>59</v>
      </c>
      <c r="E182" s="39" t="s">
        <v>613</v>
      </c>
    </row>
    <row r="183" spans="1:16" ht="12.75">
      <c r="A183" t="s">
        <v>49</v>
      </c>
      <c s="34" t="s">
        <v>88</v>
      </c>
      <c s="34" t="s">
        <v>614</v>
      </c>
      <c s="35" t="s">
        <v>52</v>
      </c>
      <c s="6" t="s">
        <v>615</v>
      </c>
      <c s="36" t="s">
        <v>398</v>
      </c>
      <c s="37">
        <v>12.096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478</v>
      </c>
      <c>
        <f>(M183*21)/100</f>
      </c>
      <c t="s">
        <v>27</v>
      </c>
    </row>
    <row r="184" spans="1:5" ht="12.75">
      <c r="A184" s="35" t="s">
        <v>56</v>
      </c>
      <c r="E184" s="39" t="s">
        <v>52</v>
      </c>
    </row>
    <row r="185" spans="1:5" ht="38.25">
      <c r="A185" s="35" t="s">
        <v>57</v>
      </c>
      <c r="E185" s="40" t="s">
        <v>616</v>
      </c>
    </row>
    <row r="186" spans="1:5" ht="178.5">
      <c r="A186" t="s">
        <v>59</v>
      </c>
      <c r="E186" s="39" t="s">
        <v>617</v>
      </c>
    </row>
    <row r="187" spans="1:16" ht="12.75">
      <c r="A187" t="s">
        <v>49</v>
      </c>
      <c s="34" t="s">
        <v>91</v>
      </c>
      <c s="34" t="s">
        <v>618</v>
      </c>
      <c s="35" t="s">
        <v>52</v>
      </c>
      <c s="6" t="s">
        <v>619</v>
      </c>
      <c s="36" t="s">
        <v>155</v>
      </c>
      <c s="37">
        <v>10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452</v>
      </c>
      <c>
        <f>(M187*21)/100</f>
      </c>
      <c t="s">
        <v>27</v>
      </c>
    </row>
    <row r="188" spans="1:5" ht="12.75">
      <c r="A188" s="35" t="s">
        <v>56</v>
      </c>
      <c r="E188" s="39" t="s">
        <v>52</v>
      </c>
    </row>
    <row r="189" spans="1:5" ht="51">
      <c r="A189" s="35" t="s">
        <v>57</v>
      </c>
      <c r="E189" s="40" t="s">
        <v>620</v>
      </c>
    </row>
    <row r="190" spans="1:5" ht="76.5">
      <c r="A190" t="s">
        <v>59</v>
      </c>
      <c r="E190" s="39" t="s">
        <v>621</v>
      </c>
    </row>
    <row r="191" spans="1:16" ht="38.25">
      <c r="A191" t="s">
        <v>49</v>
      </c>
      <c s="34" t="s">
        <v>94</v>
      </c>
      <c s="34" t="s">
        <v>622</v>
      </c>
      <c s="35" t="s">
        <v>52</v>
      </c>
      <c s="6" t="s">
        <v>623</v>
      </c>
      <c s="36" t="s">
        <v>155</v>
      </c>
      <c s="37">
        <v>7.83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452</v>
      </c>
      <c>
        <f>(M191*21)/100</f>
      </c>
      <c t="s">
        <v>27</v>
      </c>
    </row>
    <row r="192" spans="1:5" ht="12.75">
      <c r="A192" s="35" t="s">
        <v>56</v>
      </c>
      <c r="E192" s="39" t="s">
        <v>52</v>
      </c>
    </row>
    <row r="193" spans="1:5" ht="89.25">
      <c r="A193" s="35" t="s">
        <v>57</v>
      </c>
      <c r="E193" s="40" t="s">
        <v>624</v>
      </c>
    </row>
    <row r="194" spans="1:5" ht="204">
      <c r="A194" t="s">
        <v>59</v>
      </c>
      <c r="E194" s="39" t="s">
        <v>625</v>
      </c>
    </row>
    <row r="195" spans="1:16" ht="25.5">
      <c r="A195" t="s">
        <v>49</v>
      </c>
      <c s="34" t="s">
        <v>195</v>
      </c>
      <c s="34" t="s">
        <v>626</v>
      </c>
      <c s="35" t="s">
        <v>52</v>
      </c>
      <c s="6" t="s">
        <v>627</v>
      </c>
      <c s="36" t="s">
        <v>155</v>
      </c>
      <c s="37">
        <v>7.38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452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76.5">
      <c r="A197" s="35" t="s">
        <v>57</v>
      </c>
      <c r="E197" s="40" t="s">
        <v>628</v>
      </c>
    </row>
    <row r="198" spans="1:5" ht="216.75">
      <c r="A198" t="s">
        <v>59</v>
      </c>
      <c r="E198" s="39" t="s">
        <v>629</v>
      </c>
    </row>
    <row r="199" spans="1:16" ht="12.75">
      <c r="A199" t="s">
        <v>49</v>
      </c>
      <c s="34" t="s">
        <v>199</v>
      </c>
      <c s="34" t="s">
        <v>630</v>
      </c>
      <c s="35" t="s">
        <v>52</v>
      </c>
      <c s="6" t="s">
        <v>631</v>
      </c>
      <c s="36" t="s">
        <v>228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452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25.5">
      <c r="A201" s="35" t="s">
        <v>57</v>
      </c>
      <c r="E201" s="40" t="s">
        <v>632</v>
      </c>
    </row>
    <row r="202" spans="1:5" ht="89.25">
      <c r="A202" t="s">
        <v>59</v>
      </c>
      <c r="E202" s="39" t="s">
        <v>633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634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634</v>
      </c>
      <c r="E4" s="26" t="s">
        <v>635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638</v>
      </c>
      <c r="E8" s="30" t="s">
        <v>637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372</v>
      </c>
      <c r="E9" s="33" t="s">
        <v>639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372</v>
      </c>
      <c s="34" t="s">
        <v>640</v>
      </c>
      <c s="35" t="s">
        <v>52</v>
      </c>
      <c s="6" t="s">
        <v>641</v>
      </c>
      <c s="36" t="s">
        <v>228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334</v>
      </c>
      <c>
        <f>(M10*21)/100</f>
      </c>
      <c t="s">
        <v>27</v>
      </c>
    </row>
    <row r="11" spans="1:5" ht="12.75">
      <c r="A11" s="35" t="s">
        <v>56</v>
      </c>
      <c r="E11" s="39" t="s">
        <v>642</v>
      </c>
    </row>
    <row r="12" spans="1:5" ht="12.75">
      <c r="A12" s="35" t="s">
        <v>57</v>
      </c>
      <c r="E12" s="40" t="s">
        <v>643</v>
      </c>
    </row>
    <row r="13" spans="1:5" ht="89.25">
      <c r="A13" t="s">
        <v>59</v>
      </c>
      <c r="E13" s="39" t="s">
        <v>644</v>
      </c>
    </row>
    <row r="14" spans="1:16" ht="12.75">
      <c r="A14" t="s">
        <v>49</v>
      </c>
      <c s="34" t="s">
        <v>27</v>
      </c>
      <c s="34" t="s">
        <v>645</v>
      </c>
      <c s="35" t="s">
        <v>52</v>
      </c>
      <c s="6" t="s">
        <v>646</v>
      </c>
      <c s="36" t="s">
        <v>228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334</v>
      </c>
      <c>
        <f>(M14*21)/100</f>
      </c>
      <c t="s">
        <v>27</v>
      </c>
    </row>
    <row r="15" spans="1:5" ht="12.75">
      <c r="A15" s="35" t="s">
        <v>56</v>
      </c>
      <c r="E15" s="39" t="s">
        <v>647</v>
      </c>
    </row>
    <row r="16" spans="1:5" ht="12.75">
      <c r="A16" s="35" t="s">
        <v>57</v>
      </c>
      <c r="E16" s="40" t="s">
        <v>643</v>
      </c>
    </row>
    <row r="17" spans="1:5" ht="102">
      <c r="A17" t="s">
        <v>59</v>
      </c>
      <c r="E17" s="39" t="s">
        <v>648</v>
      </c>
    </row>
    <row r="18" spans="1:16" ht="12.75">
      <c r="A18" t="s">
        <v>49</v>
      </c>
      <c s="34" t="s">
        <v>26</v>
      </c>
      <c s="34" t="s">
        <v>649</v>
      </c>
      <c s="35" t="s">
        <v>52</v>
      </c>
      <c s="6" t="s">
        <v>650</v>
      </c>
      <c s="36" t="s">
        <v>228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334</v>
      </c>
      <c>
        <f>(M18*21)/100</f>
      </c>
      <c t="s">
        <v>27</v>
      </c>
    </row>
    <row r="19" spans="1:5" ht="12.75">
      <c r="A19" s="35" t="s">
        <v>56</v>
      </c>
      <c r="E19" s="39" t="s">
        <v>651</v>
      </c>
    </row>
    <row r="20" spans="1:5" ht="12.75">
      <c r="A20" s="35" t="s">
        <v>57</v>
      </c>
      <c r="E20" s="40" t="s">
        <v>643</v>
      </c>
    </row>
    <row r="21" spans="1:5" ht="38.25">
      <c r="A21" t="s">
        <v>59</v>
      </c>
      <c r="E21" s="39" t="s">
        <v>652</v>
      </c>
    </row>
    <row r="22" spans="1:13" ht="12.75">
      <c r="A22" t="s">
        <v>46</v>
      </c>
      <c r="C22" s="31" t="s">
        <v>27</v>
      </c>
      <c r="E22" s="33" t="s">
        <v>224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384</v>
      </c>
      <c s="34" t="s">
        <v>653</v>
      </c>
      <c s="35" t="s">
        <v>52</v>
      </c>
      <c s="6" t="s">
        <v>654</v>
      </c>
      <c s="36" t="s">
        <v>228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334</v>
      </c>
      <c>
        <f>(M23*21)/100</f>
      </c>
      <c t="s">
        <v>27</v>
      </c>
    </row>
    <row r="24" spans="1:5" ht="12.75">
      <c r="A24" s="35" t="s">
        <v>56</v>
      </c>
      <c r="E24" s="39" t="s">
        <v>655</v>
      </c>
    </row>
    <row r="25" spans="1:5" ht="12.75">
      <c r="A25" s="35" t="s">
        <v>57</v>
      </c>
      <c r="E25" s="40" t="s">
        <v>643</v>
      </c>
    </row>
    <row r="26" spans="1:5" ht="89.25">
      <c r="A26" t="s">
        <v>59</v>
      </c>
      <c r="E26" s="39" t="s">
        <v>656</v>
      </c>
    </row>
    <row r="27" spans="1:16" ht="12.75">
      <c r="A27" t="s">
        <v>49</v>
      </c>
      <c s="34" t="s">
        <v>389</v>
      </c>
      <c s="34" t="s">
        <v>657</v>
      </c>
      <c s="35" t="s">
        <v>52</v>
      </c>
      <c s="6" t="s">
        <v>658</v>
      </c>
      <c s="36" t="s">
        <v>228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334</v>
      </c>
      <c>
        <f>(M27*21)/100</f>
      </c>
      <c t="s">
        <v>27</v>
      </c>
    </row>
    <row r="28" spans="1:5" ht="12.75">
      <c r="A28" s="35" t="s">
        <v>56</v>
      </c>
      <c r="E28" s="39" t="s">
        <v>659</v>
      </c>
    </row>
    <row r="29" spans="1:5" ht="12.75">
      <c r="A29" s="35" t="s">
        <v>57</v>
      </c>
      <c r="E29" s="40" t="s">
        <v>643</v>
      </c>
    </row>
    <row r="30" spans="1:5" ht="76.5">
      <c r="A30" t="s">
        <v>59</v>
      </c>
      <c r="E30" s="39" t="s">
        <v>660</v>
      </c>
    </row>
    <row r="31" spans="1:16" ht="12.75">
      <c r="A31" t="s">
        <v>49</v>
      </c>
      <c s="34" t="s">
        <v>395</v>
      </c>
      <c s="34" t="s">
        <v>661</v>
      </c>
      <c s="35" t="s">
        <v>52</v>
      </c>
      <c s="6" t="s">
        <v>662</v>
      </c>
      <c s="36" t="s">
        <v>228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334</v>
      </c>
      <c>
        <f>(M31*21)/100</f>
      </c>
      <c t="s">
        <v>27</v>
      </c>
    </row>
    <row r="32" spans="1:5" ht="12.75">
      <c r="A32" s="35" t="s">
        <v>56</v>
      </c>
      <c r="E32" s="39" t="s">
        <v>663</v>
      </c>
    </row>
    <row r="33" spans="1:5" ht="12.75">
      <c r="A33" s="35" t="s">
        <v>57</v>
      </c>
      <c r="E33" s="40" t="s">
        <v>664</v>
      </c>
    </row>
    <row r="34" spans="1:5" ht="25.5">
      <c r="A34" t="s">
        <v>59</v>
      </c>
      <c r="E34" s="39" t="s">
        <v>665</v>
      </c>
    </row>
    <row r="35" spans="1:16" ht="12.75">
      <c r="A35" t="s">
        <v>49</v>
      </c>
      <c s="34" t="s">
        <v>400</v>
      </c>
      <c s="34" t="s">
        <v>666</v>
      </c>
      <c s="35" t="s">
        <v>52</v>
      </c>
      <c s="6" t="s">
        <v>667</v>
      </c>
      <c s="36" t="s">
        <v>228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334</v>
      </c>
      <c>
        <f>(M35*21)/100</f>
      </c>
      <c t="s">
        <v>27</v>
      </c>
    </row>
    <row r="36" spans="1:5" ht="12.75">
      <c r="A36" s="35" t="s">
        <v>56</v>
      </c>
      <c r="E36" s="39" t="s">
        <v>668</v>
      </c>
    </row>
    <row r="37" spans="1:5" ht="12.75">
      <c r="A37" s="35" t="s">
        <v>57</v>
      </c>
      <c r="E37" s="40" t="s">
        <v>669</v>
      </c>
    </row>
    <row r="38" spans="1:5" ht="25.5">
      <c r="A38" t="s">
        <v>59</v>
      </c>
      <c r="E38" s="39" t="s">
        <v>670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